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medina\Desktop\SUBDIRECCION DE TESORERIA\COCODI - 2022\2022\Evidencias\"/>
    </mc:Choice>
  </mc:AlternateContent>
  <xr:revisionPtr revIDLastSave="0" documentId="13_ncr:1_{B4A1D87D-B0F4-46C8-85D9-47330192BD0F}" xr6:coauthVersionLast="47" xr6:coauthVersionMax="47" xr10:uidLastSave="{00000000-0000-0000-0000-000000000000}"/>
  <bookViews>
    <workbookView xWindow="-120" yWindow="-120" windowWidth="29040" windowHeight="15840" xr2:uid="{DBCDDC77-238D-467D-9F20-6869CDB99BE3}"/>
  </bookViews>
  <sheets>
    <sheet name="CALENDARIO POA 2022" sheetId="1" r:id="rId1"/>
  </sheets>
  <definedNames>
    <definedName name="_xlnm._FilterDatabase" localSheetId="0" hidden="1">'CALENDARIO POA 2022'!$B$8:$E$36</definedName>
    <definedName name="_xlnm.Print_Area" localSheetId="0">'CALENDARIO POA 2022'!$A$1:$F$155</definedName>
    <definedName name="_xlnm.Print_Titles" localSheetId="0">'CALENDARIO POA 2022'!$5:$8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31" i="1" l="1"/>
  <c r="H20" i="1"/>
  <c r="I20" i="1"/>
  <c r="I22" i="1"/>
  <c r="J22" i="1"/>
  <c r="J18" i="1"/>
  <c r="I18" i="1"/>
  <c r="J25" i="1"/>
  <c r="I25" i="1"/>
  <c r="J15" i="1"/>
  <c r="J14" i="1"/>
  <c r="I14" i="1"/>
  <c r="I12" i="1"/>
  <c r="H12" i="1"/>
  <c r="J10" i="1"/>
  <c r="I10" i="1"/>
  <c r="L133" i="1" l="1"/>
  <c r="N133" i="1" s="1"/>
  <c r="J132" i="1"/>
  <c r="L132" i="1" s="1"/>
  <c r="I130" i="1"/>
  <c r="K130" i="1" s="1"/>
  <c r="L129" i="1"/>
  <c r="L128" i="1"/>
  <c r="N128" i="1" s="1"/>
  <c r="S128" i="1" s="1"/>
  <c r="L127" i="1"/>
  <c r="N127" i="1" s="1"/>
  <c r="L126" i="1"/>
  <c r="N126" i="1" s="1"/>
  <c r="P125" i="1"/>
  <c r="P134" i="1" s="1"/>
  <c r="P135" i="1" s="1"/>
  <c r="Q122" i="1"/>
  <c r="R122" i="1" s="1"/>
  <c r="J121" i="1"/>
  <c r="O120" i="1"/>
  <c r="Q120" i="1" s="1"/>
  <c r="S120" i="1" s="1"/>
  <c r="J119" i="1"/>
  <c r="K119" i="1" s="1"/>
  <c r="S119" i="1" s="1"/>
  <c r="P118" i="1"/>
  <c r="R118" i="1" s="1"/>
  <c r="P117" i="1"/>
  <c r="N116" i="1"/>
  <c r="P116" i="1" s="1"/>
  <c r="S116" i="1" s="1"/>
  <c r="K115" i="1"/>
  <c r="L115" i="1" s="1"/>
  <c r="S115" i="1" s="1"/>
  <c r="O114" i="1"/>
  <c r="P114" i="1" s="1"/>
  <c r="N113" i="1"/>
  <c r="O112" i="1"/>
  <c r="S112" i="1" s="1"/>
  <c r="M112" i="1"/>
  <c r="I111" i="1"/>
  <c r="J111" i="1" s="1"/>
  <c r="O110" i="1"/>
  <c r="K109" i="1"/>
  <c r="K106" i="1"/>
  <c r="M106" i="1" s="1"/>
  <c r="H104" i="1"/>
  <c r="L104" i="1" s="1"/>
  <c r="M105" i="1"/>
  <c r="H102" i="1"/>
  <c r="I102" i="1" s="1"/>
  <c r="S102" i="1" s="1"/>
  <c r="H101" i="1"/>
  <c r="I101" i="1" s="1"/>
  <c r="S101" i="1" s="1"/>
  <c r="H100" i="1"/>
  <c r="I100" i="1" s="1"/>
  <c r="S100" i="1" s="1"/>
  <c r="H99" i="1"/>
  <c r="J99" i="1" s="1"/>
  <c r="I98" i="1"/>
  <c r="K98" i="1" s="1"/>
  <c r="K103" i="1" s="1"/>
  <c r="O95" i="1"/>
  <c r="S95" i="1" s="1"/>
  <c r="P94" i="1"/>
  <c r="Q94" i="1" s="1"/>
  <c r="H85" i="1"/>
  <c r="H89" i="1" s="1"/>
  <c r="H90" i="1" s="1"/>
  <c r="N78" i="1"/>
  <c r="S78" i="1" s="1"/>
  <c r="S79" i="1" s="1"/>
  <c r="L76" i="1"/>
  <c r="M76" i="1" s="1"/>
  <c r="O75" i="1"/>
  <c r="O77" i="1" s="1"/>
  <c r="I68" i="1"/>
  <c r="J68" i="1" s="1"/>
  <c r="J77" i="1" s="1"/>
  <c r="H60" i="1"/>
  <c r="H61" i="1" s="1"/>
  <c r="H58" i="1"/>
  <c r="I58" i="1" s="1"/>
  <c r="S58" i="1" s="1"/>
  <c r="H57" i="1"/>
  <c r="K52" i="1"/>
  <c r="L52" i="1" s="1"/>
  <c r="L53" i="1" s="1"/>
  <c r="S40" i="1"/>
  <c r="S151" i="1"/>
  <c r="S152" i="1" s="1"/>
  <c r="S153" i="1" s="1"/>
  <c r="S148" i="1"/>
  <c r="S149" i="1" s="1"/>
  <c r="S150" i="1" s="1"/>
  <c r="S145" i="1"/>
  <c r="S144" i="1"/>
  <c r="S143" i="1"/>
  <c r="S140" i="1"/>
  <c r="S139" i="1"/>
  <c r="S96" i="1"/>
  <c r="S88" i="1"/>
  <c r="S87" i="1"/>
  <c r="S86" i="1"/>
  <c r="S82" i="1"/>
  <c r="S81" i="1"/>
  <c r="S74" i="1"/>
  <c r="S73" i="1"/>
  <c r="S72" i="1"/>
  <c r="S71" i="1"/>
  <c r="S70" i="1"/>
  <c r="S69" i="1"/>
  <c r="S67" i="1"/>
  <c r="S66" i="1"/>
  <c r="S65" i="1"/>
  <c r="S62" i="1"/>
  <c r="S63" i="1" s="1"/>
  <c r="S56" i="1"/>
  <c r="S54" i="1"/>
  <c r="S55" i="1" s="1"/>
  <c r="S51" i="1"/>
  <c r="S49" i="1"/>
  <c r="S50" i="1" s="1"/>
  <c r="S43" i="1"/>
  <c r="S42" i="1"/>
  <c r="S25" i="1"/>
  <c r="S26" i="1" s="1"/>
  <c r="S27" i="1" s="1"/>
  <c r="S22" i="1"/>
  <c r="S21" i="1"/>
  <c r="S20" i="1"/>
  <c r="S19" i="1"/>
  <c r="S18" i="1"/>
  <c r="S15" i="1"/>
  <c r="S14" i="1"/>
  <c r="S12" i="1"/>
  <c r="S13" i="1" s="1"/>
  <c r="S10" i="1"/>
  <c r="S11" i="1" s="1"/>
  <c r="N47" i="1"/>
  <c r="O47" i="1" s="1"/>
  <c r="N46" i="1"/>
  <c r="O46" i="1" s="1"/>
  <c r="M45" i="1"/>
  <c r="O45" i="1" s="1"/>
  <c r="M44" i="1"/>
  <c r="N44" i="1" s="1"/>
  <c r="I32" i="1"/>
  <c r="I33" i="1" s="1"/>
  <c r="I34" i="1" s="1"/>
  <c r="I29" i="1"/>
  <c r="I30" i="1" s="1"/>
  <c r="I31" i="1" s="1"/>
  <c r="G11" i="1"/>
  <c r="G13" i="1"/>
  <c r="H13" i="1"/>
  <c r="I13" i="1"/>
  <c r="J13" i="1"/>
  <c r="K13" i="1"/>
  <c r="L13" i="1"/>
  <c r="M13" i="1"/>
  <c r="N13" i="1"/>
  <c r="O13" i="1"/>
  <c r="P13" i="1"/>
  <c r="Q13" i="1"/>
  <c r="R13" i="1"/>
  <c r="G16" i="1"/>
  <c r="H16" i="1"/>
  <c r="I16" i="1"/>
  <c r="J16" i="1"/>
  <c r="K16" i="1"/>
  <c r="L16" i="1"/>
  <c r="M16" i="1"/>
  <c r="N16" i="1"/>
  <c r="O16" i="1"/>
  <c r="P16" i="1"/>
  <c r="Q16" i="1"/>
  <c r="R16" i="1"/>
  <c r="G23" i="1"/>
  <c r="H23" i="1"/>
  <c r="I23" i="1"/>
  <c r="I24" i="1" s="1"/>
  <c r="J23" i="1"/>
  <c r="J24" i="1" s="1"/>
  <c r="K23" i="1"/>
  <c r="K24" i="1" s="1"/>
  <c r="L23" i="1"/>
  <c r="M23" i="1"/>
  <c r="M24" i="1" s="1"/>
  <c r="N23" i="1"/>
  <c r="N24" i="1" s="1"/>
  <c r="O23" i="1"/>
  <c r="O24" i="1" s="1"/>
  <c r="P23" i="1"/>
  <c r="Q23" i="1"/>
  <c r="Q24" i="1" s="1"/>
  <c r="R23" i="1"/>
  <c r="R24" i="1" s="1"/>
  <c r="G24" i="1"/>
  <c r="H24" i="1"/>
  <c r="L24" i="1"/>
  <c r="P24" i="1"/>
  <c r="G26" i="1"/>
  <c r="H26" i="1"/>
  <c r="H27" i="1" s="1"/>
  <c r="I26" i="1"/>
  <c r="I27" i="1" s="1"/>
  <c r="J26" i="1"/>
  <c r="J27" i="1" s="1"/>
  <c r="K26" i="1"/>
  <c r="K27" i="1" s="1"/>
  <c r="L26" i="1"/>
  <c r="M26" i="1"/>
  <c r="M27" i="1" s="1"/>
  <c r="N26" i="1"/>
  <c r="N27" i="1" s="1"/>
  <c r="O26" i="1"/>
  <c r="O27" i="1" s="1"/>
  <c r="P26" i="1"/>
  <c r="Q26" i="1"/>
  <c r="Q27" i="1" s="1"/>
  <c r="R26" i="1"/>
  <c r="R27" i="1" s="1"/>
  <c r="G27" i="1"/>
  <c r="L27" i="1"/>
  <c r="P27" i="1"/>
  <c r="G30" i="1"/>
  <c r="G31" i="1" s="1"/>
  <c r="H30" i="1"/>
  <c r="H31" i="1" s="1"/>
  <c r="K30" i="1"/>
  <c r="K31" i="1" s="1"/>
  <c r="L30" i="1"/>
  <c r="L31" i="1" s="1"/>
  <c r="M30" i="1"/>
  <c r="M31" i="1" s="1"/>
  <c r="N30" i="1"/>
  <c r="N31" i="1" s="1"/>
  <c r="O30" i="1"/>
  <c r="O31" i="1" s="1"/>
  <c r="P30" i="1"/>
  <c r="P31" i="1" s="1"/>
  <c r="Q30" i="1"/>
  <c r="Q31" i="1" s="1"/>
  <c r="R30" i="1"/>
  <c r="R31" i="1" s="1"/>
  <c r="G33" i="1"/>
  <c r="G34" i="1" s="1"/>
  <c r="H33" i="1"/>
  <c r="H34" i="1" s="1"/>
  <c r="K33" i="1"/>
  <c r="L33" i="1"/>
  <c r="L34" i="1" s="1"/>
  <c r="M33" i="1"/>
  <c r="M34" i="1" s="1"/>
  <c r="N33" i="1"/>
  <c r="N34" i="1" s="1"/>
  <c r="O33" i="1"/>
  <c r="O34" i="1" s="1"/>
  <c r="P33" i="1"/>
  <c r="Q33" i="1"/>
  <c r="Q34" i="1" s="1"/>
  <c r="R33" i="1"/>
  <c r="R34" i="1" s="1"/>
  <c r="K34" i="1"/>
  <c r="P34" i="1"/>
  <c r="G48" i="1"/>
  <c r="G50" i="1"/>
  <c r="H50" i="1"/>
  <c r="I50" i="1"/>
  <c r="J50" i="1"/>
  <c r="K50" i="1"/>
  <c r="L50" i="1"/>
  <c r="M50" i="1"/>
  <c r="N50" i="1"/>
  <c r="O50" i="1"/>
  <c r="P50" i="1"/>
  <c r="Q50" i="1"/>
  <c r="R50" i="1"/>
  <c r="G53" i="1"/>
  <c r="H53" i="1"/>
  <c r="I53" i="1"/>
  <c r="J53" i="1"/>
  <c r="M53" i="1"/>
  <c r="N53" i="1"/>
  <c r="O53" i="1"/>
  <c r="P53" i="1"/>
  <c r="Q53" i="1"/>
  <c r="R53" i="1"/>
  <c r="G55" i="1"/>
  <c r="H55" i="1"/>
  <c r="I55" i="1"/>
  <c r="J55" i="1"/>
  <c r="K55" i="1"/>
  <c r="L55" i="1"/>
  <c r="M55" i="1"/>
  <c r="N55" i="1"/>
  <c r="O55" i="1"/>
  <c r="P55" i="1"/>
  <c r="Q55" i="1"/>
  <c r="R55" i="1"/>
  <c r="G59" i="1"/>
  <c r="J59" i="1"/>
  <c r="K59" i="1"/>
  <c r="L59" i="1"/>
  <c r="M59" i="1"/>
  <c r="N59" i="1"/>
  <c r="O59" i="1"/>
  <c r="P59" i="1"/>
  <c r="Q59" i="1"/>
  <c r="R59" i="1"/>
  <c r="G61" i="1"/>
  <c r="I61" i="1"/>
  <c r="J61" i="1"/>
  <c r="K61" i="1"/>
  <c r="L61" i="1"/>
  <c r="M61" i="1"/>
  <c r="N61" i="1"/>
  <c r="O61" i="1"/>
  <c r="P61" i="1"/>
  <c r="Q61" i="1"/>
  <c r="R61" i="1"/>
  <c r="G63" i="1"/>
  <c r="H63" i="1"/>
  <c r="I63" i="1"/>
  <c r="J63" i="1"/>
  <c r="K63" i="1"/>
  <c r="L63" i="1"/>
  <c r="M63" i="1"/>
  <c r="N63" i="1"/>
  <c r="O63" i="1"/>
  <c r="P63" i="1"/>
  <c r="Q63" i="1"/>
  <c r="R63" i="1"/>
  <c r="G77" i="1"/>
  <c r="H77" i="1"/>
  <c r="K77" i="1"/>
  <c r="L77" i="1"/>
  <c r="N77" i="1"/>
  <c r="Q77" i="1"/>
  <c r="R77" i="1"/>
  <c r="G79" i="1"/>
  <c r="H79" i="1"/>
  <c r="I79" i="1"/>
  <c r="J79" i="1"/>
  <c r="K79" i="1"/>
  <c r="L79" i="1"/>
  <c r="M79" i="1"/>
  <c r="N79" i="1"/>
  <c r="O79" i="1"/>
  <c r="P79" i="1"/>
  <c r="Q79" i="1"/>
  <c r="R79" i="1"/>
  <c r="G83" i="1"/>
  <c r="H83" i="1"/>
  <c r="H84" i="1" s="1"/>
  <c r="I83" i="1"/>
  <c r="I84" i="1" s="1"/>
  <c r="J83" i="1"/>
  <c r="J84" i="1" s="1"/>
  <c r="K83" i="1"/>
  <c r="K84" i="1" s="1"/>
  <c r="L83" i="1"/>
  <c r="L84" i="1" s="1"/>
  <c r="M83" i="1"/>
  <c r="M84" i="1" s="1"/>
  <c r="N83" i="1"/>
  <c r="N84" i="1" s="1"/>
  <c r="O83" i="1"/>
  <c r="O84" i="1" s="1"/>
  <c r="P83" i="1"/>
  <c r="P84" i="1" s="1"/>
  <c r="Q83" i="1"/>
  <c r="Q84" i="1" s="1"/>
  <c r="R83" i="1"/>
  <c r="R84" i="1" s="1"/>
  <c r="G84" i="1"/>
  <c r="G89" i="1"/>
  <c r="G90" i="1" s="1"/>
  <c r="I89" i="1"/>
  <c r="I90" i="1" s="1"/>
  <c r="J89" i="1"/>
  <c r="J90" i="1" s="1"/>
  <c r="K89" i="1"/>
  <c r="K90" i="1" s="1"/>
  <c r="L89" i="1"/>
  <c r="L90" i="1" s="1"/>
  <c r="M89" i="1"/>
  <c r="M90" i="1" s="1"/>
  <c r="N89" i="1"/>
  <c r="N90" i="1" s="1"/>
  <c r="O89" i="1"/>
  <c r="O90" i="1" s="1"/>
  <c r="P89" i="1"/>
  <c r="P90" i="1" s="1"/>
  <c r="Q89" i="1"/>
  <c r="Q90" i="1" s="1"/>
  <c r="R89" i="1"/>
  <c r="R90" i="1" s="1"/>
  <c r="G97" i="1"/>
  <c r="H97" i="1"/>
  <c r="I97" i="1"/>
  <c r="J97" i="1"/>
  <c r="K97" i="1"/>
  <c r="L97" i="1"/>
  <c r="M97" i="1"/>
  <c r="N97" i="1"/>
  <c r="O97" i="1"/>
  <c r="P97" i="1"/>
  <c r="R97" i="1"/>
  <c r="G103" i="1"/>
  <c r="L103" i="1"/>
  <c r="M103" i="1"/>
  <c r="N103" i="1"/>
  <c r="O103" i="1"/>
  <c r="P103" i="1"/>
  <c r="Q103" i="1"/>
  <c r="R103" i="1"/>
  <c r="G105" i="1"/>
  <c r="H105" i="1"/>
  <c r="I105" i="1"/>
  <c r="J105" i="1"/>
  <c r="K105" i="1"/>
  <c r="O105" i="1"/>
  <c r="P105" i="1"/>
  <c r="Q105" i="1"/>
  <c r="R105" i="1"/>
  <c r="G107" i="1"/>
  <c r="H107" i="1"/>
  <c r="I107" i="1"/>
  <c r="J107" i="1"/>
  <c r="L107" i="1"/>
  <c r="N107" i="1"/>
  <c r="O107" i="1"/>
  <c r="P107" i="1"/>
  <c r="Q107" i="1"/>
  <c r="R107" i="1"/>
  <c r="G123" i="1"/>
  <c r="G124" i="1" s="1"/>
  <c r="H123" i="1"/>
  <c r="I123" i="1"/>
  <c r="I124" i="1" s="1"/>
  <c r="M123" i="1"/>
  <c r="M124" i="1" s="1"/>
  <c r="H124" i="1"/>
  <c r="G134" i="1"/>
  <c r="G135" i="1" s="1"/>
  <c r="H134" i="1"/>
  <c r="H135" i="1" s="1"/>
  <c r="J134" i="1"/>
  <c r="J135" i="1" s="1"/>
  <c r="M134" i="1"/>
  <c r="O134" i="1"/>
  <c r="O135" i="1" s="1"/>
  <c r="Q134" i="1"/>
  <c r="Q135" i="1" s="1"/>
  <c r="M135" i="1"/>
  <c r="G141" i="1"/>
  <c r="H141" i="1"/>
  <c r="I141" i="1"/>
  <c r="J141" i="1"/>
  <c r="K141" i="1"/>
  <c r="L141" i="1"/>
  <c r="L142" i="1" s="1"/>
  <c r="M141" i="1"/>
  <c r="M142" i="1" s="1"/>
  <c r="N141" i="1"/>
  <c r="N142" i="1" s="1"/>
  <c r="O141" i="1"/>
  <c r="O142" i="1" s="1"/>
  <c r="P141" i="1"/>
  <c r="P142" i="1" s="1"/>
  <c r="Q141" i="1"/>
  <c r="Q142" i="1" s="1"/>
  <c r="R141" i="1"/>
  <c r="R142" i="1" s="1"/>
  <c r="G142" i="1"/>
  <c r="H142" i="1"/>
  <c r="I142" i="1"/>
  <c r="J142" i="1"/>
  <c r="K142" i="1"/>
  <c r="G146" i="1"/>
  <c r="H146" i="1"/>
  <c r="H147" i="1" s="1"/>
  <c r="I146" i="1"/>
  <c r="I147" i="1" s="1"/>
  <c r="J146" i="1"/>
  <c r="J147" i="1" s="1"/>
  <c r="K146" i="1"/>
  <c r="K147" i="1" s="1"/>
  <c r="L146" i="1"/>
  <c r="M146" i="1"/>
  <c r="M147" i="1" s="1"/>
  <c r="N146" i="1"/>
  <c r="N147" i="1" s="1"/>
  <c r="O146" i="1"/>
  <c r="O147" i="1" s="1"/>
  <c r="P146" i="1"/>
  <c r="P147" i="1" s="1"/>
  <c r="Q146" i="1"/>
  <c r="Q147" i="1" s="1"/>
  <c r="R146" i="1"/>
  <c r="R147" i="1" s="1"/>
  <c r="G147" i="1"/>
  <c r="L147" i="1"/>
  <c r="G149" i="1"/>
  <c r="H149" i="1"/>
  <c r="H150" i="1" s="1"/>
  <c r="I149" i="1"/>
  <c r="I150" i="1" s="1"/>
  <c r="J149" i="1"/>
  <c r="J150" i="1" s="1"/>
  <c r="K149" i="1"/>
  <c r="K150" i="1" s="1"/>
  <c r="L149" i="1"/>
  <c r="L150" i="1" s="1"/>
  <c r="M149" i="1"/>
  <c r="M150" i="1" s="1"/>
  <c r="N149" i="1"/>
  <c r="O149" i="1"/>
  <c r="O150" i="1" s="1"/>
  <c r="P149" i="1"/>
  <c r="P150" i="1" s="1"/>
  <c r="Q149" i="1"/>
  <c r="Q150" i="1" s="1"/>
  <c r="R149" i="1"/>
  <c r="G150" i="1"/>
  <c r="N150" i="1"/>
  <c r="R150" i="1"/>
  <c r="G152" i="1"/>
  <c r="H152" i="1"/>
  <c r="H153" i="1" s="1"/>
  <c r="I152" i="1"/>
  <c r="I153" i="1" s="1"/>
  <c r="J152" i="1"/>
  <c r="J153" i="1" s="1"/>
  <c r="K152" i="1"/>
  <c r="K153" i="1" s="1"/>
  <c r="L152" i="1"/>
  <c r="L153" i="1" s="1"/>
  <c r="M152" i="1"/>
  <c r="M153" i="1" s="1"/>
  <c r="N152" i="1"/>
  <c r="N153" i="1" s="1"/>
  <c r="O152" i="1"/>
  <c r="O153" i="1" s="1"/>
  <c r="P152" i="1"/>
  <c r="P153" i="1" s="1"/>
  <c r="Q152" i="1"/>
  <c r="Q153" i="1" s="1"/>
  <c r="R152" i="1"/>
  <c r="R153" i="1" s="1"/>
  <c r="G153" i="1"/>
  <c r="O35" i="1" l="1"/>
  <c r="H103" i="1"/>
  <c r="G80" i="1"/>
  <c r="K53" i="1"/>
  <c r="S85" i="1"/>
  <c r="Q97" i="1"/>
  <c r="S94" i="1"/>
  <c r="P108" i="1"/>
  <c r="P136" i="1" s="1"/>
  <c r="P35" i="1"/>
  <c r="L35" i="1"/>
  <c r="S46" i="1"/>
  <c r="S141" i="1"/>
  <c r="S142" i="1" s="1"/>
  <c r="J80" i="1"/>
  <c r="S60" i="1"/>
  <c r="S61" i="1" s="1"/>
  <c r="G154" i="1"/>
  <c r="G108" i="1"/>
  <c r="G136" i="1" s="1"/>
  <c r="R35" i="1"/>
  <c r="N35" i="1"/>
  <c r="S16" i="1"/>
  <c r="S122" i="1"/>
  <c r="M35" i="1"/>
  <c r="P123" i="1"/>
  <c r="P124" i="1" s="1"/>
  <c r="S114" i="1"/>
  <c r="Q35" i="1"/>
  <c r="O108" i="1"/>
  <c r="H108" i="1"/>
  <c r="R80" i="1"/>
  <c r="K80" i="1"/>
  <c r="J29" i="1"/>
  <c r="J30" i="1" s="1"/>
  <c r="J31" i="1" s="1"/>
  <c r="S23" i="1"/>
  <c r="S24" i="1" s="1"/>
  <c r="S47" i="1"/>
  <c r="S118" i="1"/>
  <c r="Q110" i="1"/>
  <c r="Q123" i="1" s="1"/>
  <c r="Q124" i="1" s="1"/>
  <c r="S44" i="1"/>
  <c r="R108" i="1"/>
  <c r="N80" i="1"/>
  <c r="G17" i="1"/>
  <c r="G28" i="1" s="1"/>
  <c r="S45" i="1"/>
  <c r="K154" i="1"/>
  <c r="S146" i="1"/>
  <c r="S147" i="1" s="1"/>
  <c r="S154" i="1" s="1"/>
  <c r="P154" i="1"/>
  <c r="L154" i="1"/>
  <c r="O154" i="1"/>
  <c r="I154" i="1"/>
  <c r="S126" i="1"/>
  <c r="K134" i="1"/>
  <c r="K135" i="1" s="1"/>
  <c r="S130" i="1"/>
  <c r="S132" i="1"/>
  <c r="L134" i="1"/>
  <c r="L135" i="1" s="1"/>
  <c r="S127" i="1"/>
  <c r="R125" i="1"/>
  <c r="R134" i="1" s="1"/>
  <c r="R135" i="1" s="1"/>
  <c r="N129" i="1"/>
  <c r="N134" i="1" s="1"/>
  <c r="N135" i="1" s="1"/>
  <c r="I134" i="1"/>
  <c r="I135" i="1" s="1"/>
  <c r="S133" i="1"/>
  <c r="J123" i="1"/>
  <c r="J124" i="1" s="1"/>
  <c r="S111" i="1"/>
  <c r="L109" i="1"/>
  <c r="L123" i="1" s="1"/>
  <c r="L124" i="1" s="1"/>
  <c r="O113" i="1"/>
  <c r="S113" i="1" s="1"/>
  <c r="R117" i="1"/>
  <c r="R123" i="1" s="1"/>
  <c r="R124" i="1" s="1"/>
  <c r="K121" i="1"/>
  <c r="K123" i="1" s="1"/>
  <c r="K124" i="1" s="1"/>
  <c r="H136" i="1"/>
  <c r="N123" i="1"/>
  <c r="N124" i="1" s="1"/>
  <c r="M107" i="1"/>
  <c r="M108" i="1" s="1"/>
  <c r="M136" i="1" s="1"/>
  <c r="S106" i="1"/>
  <c r="S107" i="1" s="1"/>
  <c r="K107" i="1"/>
  <c r="K108" i="1" s="1"/>
  <c r="N104" i="1"/>
  <c r="N105" i="1" s="1"/>
  <c r="N108" i="1" s="1"/>
  <c r="L105" i="1"/>
  <c r="L108" i="1" s="1"/>
  <c r="J103" i="1"/>
  <c r="J108" i="1" s="1"/>
  <c r="S99" i="1"/>
  <c r="S103" i="1" s="1"/>
  <c r="I103" i="1"/>
  <c r="I108" i="1" s="1"/>
  <c r="I136" i="1" s="1"/>
  <c r="Q108" i="1"/>
  <c r="Q136" i="1" s="1"/>
  <c r="S98" i="1"/>
  <c r="O80" i="1"/>
  <c r="Q80" i="1"/>
  <c r="H80" i="1"/>
  <c r="L80" i="1"/>
  <c r="S76" i="1"/>
  <c r="M77" i="1"/>
  <c r="M80" i="1" s="1"/>
  <c r="P75" i="1"/>
  <c r="P77" i="1" s="1"/>
  <c r="P80" i="1" s="1"/>
  <c r="I77" i="1"/>
  <c r="I80" i="1" s="1"/>
  <c r="S68" i="1"/>
  <c r="I57" i="1"/>
  <c r="I59" i="1" s="1"/>
  <c r="H59" i="1"/>
  <c r="S52" i="1"/>
  <c r="S53" i="1" s="1"/>
  <c r="S41" i="1"/>
  <c r="I48" i="1"/>
  <c r="I64" i="1" s="1"/>
  <c r="H48" i="1"/>
  <c r="H64" i="1" s="1"/>
  <c r="H91" i="1" s="1"/>
  <c r="G64" i="1"/>
  <c r="G91" i="1" s="1"/>
  <c r="S83" i="1"/>
  <c r="S84" i="1" s="1"/>
  <c r="S89" i="1"/>
  <c r="S90" i="1" s="1"/>
  <c r="S97" i="1"/>
  <c r="R136" i="1"/>
  <c r="H154" i="1"/>
  <c r="J154" i="1"/>
  <c r="Q154" i="1"/>
  <c r="R154" i="1"/>
  <c r="N154" i="1"/>
  <c r="M154" i="1"/>
  <c r="S17" i="1"/>
  <c r="H11" i="1"/>
  <c r="H17" i="1" s="1"/>
  <c r="H28" i="1" s="1"/>
  <c r="H35" i="1"/>
  <c r="J32" i="1"/>
  <c r="J33" i="1" s="1"/>
  <c r="J34" i="1" s="1"/>
  <c r="J35" i="1" s="1"/>
  <c r="I35" i="1"/>
  <c r="K35" i="1"/>
  <c r="G35" i="1"/>
  <c r="F152" i="1"/>
  <c r="F153" i="1" s="1"/>
  <c r="F149" i="1"/>
  <c r="F150" i="1" s="1"/>
  <c r="F146" i="1"/>
  <c r="F147" i="1" s="1"/>
  <c r="F141" i="1"/>
  <c r="F142" i="1" s="1"/>
  <c r="F134" i="1"/>
  <c r="F135" i="1" s="1"/>
  <c r="F123" i="1"/>
  <c r="F124" i="1" s="1"/>
  <c r="F107" i="1"/>
  <c r="F105" i="1"/>
  <c r="F103" i="1"/>
  <c r="F97" i="1"/>
  <c r="F89" i="1"/>
  <c r="F90" i="1" s="1"/>
  <c r="F83" i="1"/>
  <c r="F84" i="1" s="1"/>
  <c r="F79" i="1"/>
  <c r="F77" i="1"/>
  <c r="F80" i="1" s="1"/>
  <c r="F63" i="1"/>
  <c r="F61" i="1"/>
  <c r="F59" i="1"/>
  <c r="F55" i="1"/>
  <c r="F53" i="1"/>
  <c r="F50" i="1"/>
  <c r="F48" i="1"/>
  <c r="F33" i="1"/>
  <c r="F34" i="1" s="1"/>
  <c r="F30" i="1"/>
  <c r="F31" i="1" s="1"/>
  <c r="F26" i="1"/>
  <c r="F27" i="1" s="1"/>
  <c r="F23" i="1"/>
  <c r="F24" i="1" s="1"/>
  <c r="F16" i="1"/>
  <c r="F13" i="1"/>
  <c r="F11" i="1"/>
  <c r="S28" i="1" l="1"/>
  <c r="F35" i="1"/>
  <c r="L136" i="1"/>
  <c r="H36" i="1"/>
  <c r="H155" i="1" s="1"/>
  <c r="S32" i="1"/>
  <c r="S33" i="1" s="1"/>
  <c r="S34" i="1" s="1"/>
  <c r="F108" i="1"/>
  <c r="F136" i="1" s="1"/>
  <c r="S121" i="1"/>
  <c r="F64" i="1"/>
  <c r="F91" i="1" s="1"/>
  <c r="F17" i="1"/>
  <c r="F28" i="1" s="1"/>
  <c r="S104" i="1"/>
  <c r="S105" i="1" s="1"/>
  <c r="S129" i="1"/>
  <c r="S29" i="1"/>
  <c r="S30" i="1" s="1"/>
  <c r="S31" i="1" s="1"/>
  <c r="S35" i="1" s="1"/>
  <c r="S110" i="1"/>
  <c r="N136" i="1"/>
  <c r="K136" i="1"/>
  <c r="S125" i="1"/>
  <c r="S134" i="1" s="1"/>
  <c r="S135" i="1" s="1"/>
  <c r="O123" i="1"/>
  <c r="O124" i="1" s="1"/>
  <c r="O136" i="1" s="1"/>
  <c r="J136" i="1"/>
  <c r="S117" i="1"/>
  <c r="S109" i="1"/>
  <c r="S75" i="1"/>
  <c r="S77" i="1" s="1"/>
  <c r="S80" i="1" s="1"/>
  <c r="I91" i="1"/>
  <c r="S57" i="1"/>
  <c r="S59" i="1" s="1"/>
  <c r="J48" i="1"/>
  <c r="J64" i="1" s="1"/>
  <c r="J91" i="1" s="1"/>
  <c r="S108" i="1"/>
  <c r="I11" i="1"/>
  <c r="I17" i="1" s="1"/>
  <c r="I28" i="1" s="1"/>
  <c r="I36" i="1" s="1"/>
  <c r="G36" i="1"/>
  <c r="G155" i="1" s="1"/>
  <c r="F154" i="1"/>
  <c r="S36" i="1" l="1"/>
  <c r="F36" i="1"/>
  <c r="F155" i="1" s="1"/>
  <c r="S123" i="1"/>
  <c r="S124" i="1" s="1"/>
  <c r="S136" i="1" s="1"/>
  <c r="I155" i="1"/>
  <c r="K48" i="1"/>
  <c r="K64" i="1" s="1"/>
  <c r="K91" i="1" s="1"/>
  <c r="J11" i="1"/>
  <c r="J17" i="1" s="1"/>
  <c r="J28" i="1" s="1"/>
  <c r="J36" i="1" s="1"/>
  <c r="J155" i="1" s="1"/>
  <c r="L48" i="1" l="1"/>
  <c r="L64" i="1" s="1"/>
  <c r="L91" i="1" s="1"/>
  <c r="K11" i="1"/>
  <c r="K17" i="1" s="1"/>
  <c r="K28" i="1" s="1"/>
  <c r="K36" i="1" s="1"/>
  <c r="K155" i="1" s="1"/>
  <c r="M48" i="1" l="1"/>
  <c r="M64" i="1" s="1"/>
  <c r="M91" i="1" s="1"/>
  <c r="L11" i="1"/>
  <c r="L17" i="1" s="1"/>
  <c r="L28" i="1" s="1"/>
  <c r="L36" i="1" s="1"/>
  <c r="L155" i="1" s="1"/>
  <c r="N48" i="1" l="1"/>
  <c r="N64" i="1" s="1"/>
  <c r="N91" i="1" s="1"/>
  <c r="M11" i="1"/>
  <c r="M17" i="1" s="1"/>
  <c r="M28" i="1" s="1"/>
  <c r="M36" i="1" s="1"/>
  <c r="M155" i="1" s="1"/>
  <c r="O48" i="1" l="1"/>
  <c r="O64" i="1" s="1"/>
  <c r="O91" i="1" s="1"/>
  <c r="N11" i="1"/>
  <c r="N17" i="1" s="1"/>
  <c r="N28" i="1" s="1"/>
  <c r="N36" i="1" s="1"/>
  <c r="N155" i="1" s="1"/>
  <c r="P48" i="1" l="1"/>
  <c r="P64" i="1" s="1"/>
  <c r="P91" i="1" s="1"/>
  <c r="O11" i="1"/>
  <c r="O17" i="1" s="1"/>
  <c r="O28" i="1" s="1"/>
  <c r="O36" i="1" s="1"/>
  <c r="O155" i="1" s="1"/>
  <c r="Q48" i="1" l="1"/>
  <c r="Q64" i="1" s="1"/>
  <c r="Q91" i="1" s="1"/>
  <c r="P11" i="1"/>
  <c r="P17" i="1" s="1"/>
  <c r="P28" i="1" s="1"/>
  <c r="P36" i="1" s="1"/>
  <c r="P155" i="1" s="1"/>
  <c r="R48" i="1" l="1"/>
  <c r="R64" i="1" s="1"/>
  <c r="R91" i="1" s="1"/>
  <c r="S39" i="1"/>
  <c r="S48" i="1" s="1"/>
  <c r="S64" i="1" s="1"/>
  <c r="S91" i="1" s="1"/>
  <c r="S155" i="1" s="1"/>
  <c r="Q11" i="1"/>
  <c r="Q17" i="1" s="1"/>
  <c r="Q28" i="1" s="1"/>
  <c r="Q36" i="1" s="1"/>
  <c r="Q155" i="1" s="1"/>
  <c r="R11" i="1"/>
  <c r="R17" i="1" s="1"/>
  <c r="R28" i="1" s="1"/>
  <c r="R36" i="1" s="1"/>
  <c r="R155" i="1" l="1"/>
</calcChain>
</file>

<file path=xl/sharedStrings.xml><?xml version="1.0" encoding="utf-8"?>
<sst xmlns="http://schemas.openxmlformats.org/spreadsheetml/2006/main" count="221" uniqueCount="137">
  <si>
    <t>ADMINISTRACIÓN PORTUARIA INTEGRAL DE CAMPECHE S.A. DE C.V.</t>
  </si>
  <si>
    <t>PROGRAMA OPERATIVO ANUAL 2022</t>
  </si>
  <si>
    <t>MUNICIPIO</t>
  </si>
  <si>
    <t>LUGAR</t>
  </si>
  <si>
    <t>CONCEPTO</t>
  </si>
  <si>
    <t>POA
 (montos s/IVA)</t>
  </si>
  <si>
    <t>ESTUDIOS Y PROYECTOS</t>
  </si>
  <si>
    <t>Campeche</t>
  </si>
  <si>
    <t>Lerma</t>
  </si>
  <si>
    <t>Estudio de Impacto Ambiental para las actividades de rehabilitación y construcción del puerto de Lerma.</t>
  </si>
  <si>
    <t>Playa Bonita</t>
  </si>
  <si>
    <t>Estudio de Impacto Ambiental para la  Construcción de baños, tanque de agua, palapas y rehabilitación de techumbres</t>
  </si>
  <si>
    <t>San Francisco</t>
  </si>
  <si>
    <t>Estudio de Impacto Ambiental para las actividades de Rehabilitación del refugio pesquero (primera etapa)</t>
  </si>
  <si>
    <t>Permiso de vertimiento para rehabilitación de Rampa de botado del refugio pesquero.</t>
  </si>
  <si>
    <t>Suma Campeche</t>
  </si>
  <si>
    <t>Carmen</t>
  </si>
  <si>
    <t>Isla del Carmen</t>
  </si>
  <si>
    <t>Solicitud de exención para las actividades de Mantenimiento a Avenida Central Poniente con suministro de material pétreo para formación de terracería.</t>
  </si>
  <si>
    <t>Permiso de vertimiento para las actividades de sellado de tablaestacas en áreas del muelle 19 y 20 que presentan fuga de material en ampliación del puerto.</t>
  </si>
  <si>
    <t>Estudio de Impacto ambiental para la construcción de obras complementarias en el puerto.</t>
  </si>
  <si>
    <t xml:space="preserve">Solicitud de exención para la Construcción de banquetas  en el Interior del Puerto. </t>
  </si>
  <si>
    <t>Estudio de impacto ambiental para la Construcción de colector en Calle 4 Oriente.</t>
  </si>
  <si>
    <t>Suma Carmen</t>
  </si>
  <si>
    <t>Seybaplaya</t>
  </si>
  <si>
    <t>Suma Seybaplaya</t>
  </si>
  <si>
    <t>TOTAL ESTUDIOS Y PROYECTOS (AMBIENTAL)</t>
  </si>
  <si>
    <t>Mecánica de suelos  para determinar la capacidad de carga admisible y caracteristicas del suelo en la plataforma 1 y área de maniobras en la Terminal de San Francisco.</t>
  </si>
  <si>
    <t>Suma San Francisco</t>
  </si>
  <si>
    <t>Mecánica de suelos  para determinar la capacidad de carga admisible y caracteristicas del suelo en diferentes áreas del Puerto. (Incluye: parque industrial, plataforma 2, plataforma 8 y viaducto).</t>
  </si>
  <si>
    <t>TOTAL ESTUDIOS Y PROYECTOS (INFRAESTRUCTURA)</t>
  </si>
  <si>
    <t>TOTAL DE ESTUDIOS Y PROYECTOS</t>
  </si>
  <si>
    <t>MANTENIMIENTOS</t>
  </si>
  <si>
    <t>1 / 2</t>
  </si>
  <si>
    <t>Mantenimiento general a las instalaciones del puerto.</t>
  </si>
  <si>
    <t>Mantenimiento de las oficinas administrativas.</t>
  </si>
  <si>
    <t>Mantenimiento de las oficinas del corporativo.</t>
  </si>
  <si>
    <t>Mantenimiento de alumbrado público.</t>
  </si>
  <si>
    <t>Mantenimiento de torres metálicas del puerto</t>
  </si>
  <si>
    <t>Rehabilitación de caseta elevada de vigilancia</t>
  </si>
  <si>
    <t>Rehabilitación de muelles de concreto en el Puerto</t>
  </si>
  <si>
    <t>Suministro e instalación de defensas marinas</t>
  </si>
  <si>
    <t>Rehabilitación de palapa</t>
  </si>
  <si>
    <t>Kila</t>
  </si>
  <si>
    <t>Mantenimiento general al refugio pesquero.</t>
  </si>
  <si>
    <t>7 de Agosto</t>
  </si>
  <si>
    <t>Mantenimiento a muelles de madera y limpieza de área agua</t>
  </si>
  <si>
    <t>Siete de Agosto</t>
  </si>
  <si>
    <t>Mantenimiento general del balneario.</t>
  </si>
  <si>
    <t>Suministro y tendido de arena fina y conchuela en distintas partes del balneario.</t>
  </si>
  <si>
    <t>Mantenimiento a palapas de diferentes medidas.</t>
  </si>
  <si>
    <t>CDC Kobén</t>
  </si>
  <si>
    <t xml:space="preserve">Mantenimiento general </t>
  </si>
  <si>
    <t>Isla Arena</t>
  </si>
  <si>
    <t>Mantenimiento general del muelle y complejo turístico.</t>
  </si>
  <si>
    <t>Isla Carmen</t>
  </si>
  <si>
    <t>Mantenimiento general en el interior del puerto</t>
  </si>
  <si>
    <t xml:space="preserve">Mantenimiento de oficinas administrativas. </t>
  </si>
  <si>
    <t>Mantenimiento general de muelles 15 y 17.</t>
  </si>
  <si>
    <t>Mantenimiento red de drenaje sanitario.</t>
  </si>
  <si>
    <t>Mantenimiento general acceso número 1</t>
  </si>
  <si>
    <t>Mantenimiento general acceso número 2</t>
  </si>
  <si>
    <t>Mantenimiento general acceso número 3</t>
  </si>
  <si>
    <t>Mantenimiento general acceso número 4</t>
  </si>
  <si>
    <t>Mantenimiento alumbrado público</t>
  </si>
  <si>
    <t>Mantenimiento a Avenida Central Poniente con suministro de material pétreo para formación de terracería.</t>
  </si>
  <si>
    <t>Mantenimiento a muelle 19, 20, 21 y 22 de la ampliación del puerto de isla del Carmen.</t>
  </si>
  <si>
    <t>Isla Aguada</t>
  </si>
  <si>
    <t>Mantenimiento general del museo del faro antiguo</t>
  </si>
  <si>
    <t>Champotón</t>
  </si>
  <si>
    <t>Mantenimiento general del puerto</t>
  </si>
  <si>
    <t>Mantenimiento al muelle turístico de Champotón</t>
  </si>
  <si>
    <t>Suma Champotón</t>
  </si>
  <si>
    <t>Mantenimiento general de la red de alumbrado público del puerto.</t>
  </si>
  <si>
    <t>Mantenimiento oficinas administrativas Seybaplaya</t>
  </si>
  <si>
    <t>TOTAL DE MANTENIMIENTOS</t>
  </si>
  <si>
    <t>OBRAS DE CONSTRUCCIÓN</t>
  </si>
  <si>
    <t>Construcción de caseta de vigilancia en tramo 9 y 10 del puerto</t>
  </si>
  <si>
    <t>Construcción de bodega para oficinas de Puerto Ciudad</t>
  </si>
  <si>
    <t>Suministro e instalación de sistema fotovoltáico en oficinas del corporativo</t>
  </si>
  <si>
    <t>Suministro y colocación de malla para protección de taludes</t>
  </si>
  <si>
    <t>Construcción de palapas de diversas medidas</t>
  </si>
  <si>
    <t>Habilitado de instalaciones por contingencia sanitaria en el balneario</t>
  </si>
  <si>
    <t>Construcción y adecuación de área para almacenamiento y abastacimiento de agua de oficinas y baños B del balneario</t>
  </si>
  <si>
    <t>Rehabilitación de techumbres y estructuras de madera en el balneario</t>
  </si>
  <si>
    <t>Rehabilitación de la Terminal San Francisco (primera etapa)</t>
  </si>
  <si>
    <t>Rehabilitación del complejo turístico</t>
  </si>
  <si>
    <t xml:space="preserve">Construcción de banquetas  en el Interior del Puerto. </t>
  </si>
  <si>
    <t>Señalética vial horizontal y vertical en el interior del Puerto.</t>
  </si>
  <si>
    <t>Retiro de pilotes en el muelle 19 de la ampliación del Puerto.</t>
  </si>
  <si>
    <t>Sellado de tablaestacas en áreas del muelle 19 y 20 que presentan fuga de material en ampliación del puerto.</t>
  </si>
  <si>
    <t>Bacheo en calles y avenidas el interior del Puerto.</t>
  </si>
  <si>
    <t>Fabricación y colocación de bitas marinas en la ampliación del Puerto Isla del Carmen (segunda etapa).</t>
  </si>
  <si>
    <t>Construcción de colector en Calle 4 Oriente.</t>
  </si>
  <si>
    <t>Construcción de red de alumbrado público en zona de playa norte (entre estadio de beisbol y rompeolas norte)</t>
  </si>
  <si>
    <t>Proyecto de cámaras autosustentables (16 cámaras tipo PTZ, 32 cámaras tipo bala y 16 postes).</t>
  </si>
  <si>
    <t>Planta de emergencia en oficinas de gerencia Carmen con una capacidad de 75 KVA.</t>
  </si>
  <si>
    <t>Cambio de torre arriostrada en oficinas de la gerencia Carmen.</t>
  </si>
  <si>
    <t>Ampliación del área de la subdirección de finanzas.</t>
  </si>
  <si>
    <t>Adecuación de planta de emergencia menor en caseta de cobro del acceso número 4.</t>
  </si>
  <si>
    <t>Suministro e instalación de sistema fotovoltáico en oficinas administrativas</t>
  </si>
  <si>
    <t>Construcción de cerca perimetral en el parque industrial</t>
  </si>
  <si>
    <t>Proyecto de cámaras de vigilancia</t>
  </si>
  <si>
    <t>Suministro e instalación de sistema de tratamiento de aguas residuales para 3 baños en casetas y oficinas administrativas.</t>
  </si>
  <si>
    <t>Suministro e instalación de sistema de osmosis inversa para potabilización de agua de mar por medios fotovoltaicos</t>
  </si>
  <si>
    <t>Suministro e instalación de generador trifásico de arranque automático en oficinas administrativas</t>
  </si>
  <si>
    <t>Suministros e instalación de 134 luminarias solares en el interior del puerto</t>
  </si>
  <si>
    <t>Construcción de baños para oficinas de Aduana</t>
  </si>
  <si>
    <t>Cambio de la red subterránea de media tensión y reconfiguración de la red de baja tensión para alumbrado público. (Primera etapa)</t>
  </si>
  <si>
    <t>TOTAL DE OBRAS DE CONSTRUCCIÓN</t>
  </si>
  <si>
    <t>SEÑALAMIENTO MARÍTIMO</t>
  </si>
  <si>
    <t>Mantenimiento general de señales marítimas.</t>
  </si>
  <si>
    <t>Rehabilitación de la casa del Farero y cuarto de máquinas en el Faro de Lerma</t>
  </si>
  <si>
    <t>Mantenimiento al faro de Isla Aguada</t>
  </si>
  <si>
    <t>Mantenimiento general a baliza roja y verde de sabancuy</t>
  </si>
  <si>
    <t>TOTAL SEÑALAMIENTO MARÍTIMO</t>
  </si>
  <si>
    <t>GRANT 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</si>
  <si>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</si>
  <si>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</si>
  <si>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</si>
  <si>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</si>
  <si>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</si>
  <si>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</si>
  <si>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</si>
  <si>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</si>
  <si>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</si>
  <si>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</si>
  <si>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</si>
  <si>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</si>
  <si>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</si>
  <si>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 xml:space="preserve"> </t>
  </si>
  <si>
    <t xml:space="preserve">mover </t>
  </si>
  <si>
    <t>Proceso ambiental</t>
  </si>
  <si>
    <t>Obras con problemas de tiempo por proceso ambiental</t>
  </si>
  <si>
    <t>Proceso de licitación y contratación</t>
  </si>
  <si>
    <t>"Obras con adquisición de activos"</t>
  </si>
  <si>
    <t>Proceso de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</si>
</sst>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Quatro Slab"/>
    </font>
    <font>
      <b/>
      <sz val="10"/>
      <color theme="1"/>
      <name val="Quatro Slab"/>
    </font>
    <font>
      <sz val="10"/>
      <color theme="1"/>
      <name val="Averta"/>
      <family val="3"/>
    </font>
    <font>
      <sz val="10"/>
      <name val="Arial"/>
      <family val="2"/>
    </font>
    <font>
      <sz val="10"/>
      <name val="Quatro Slab"/>
    </font>
    <font>
      <b/>
      <sz val="10"/>
      <color theme="0"/>
      <name val="Averta"/>
      <family val="3"/>
    </font>
    <font>
      <sz val="10"/>
      <name val="Averta"/>
      <family val="3"/>
    </font>
    <font>
      <b/>
      <sz val="10"/>
      <name val="Averta"/>
      <family val="3"/>
    </font>
    <font>
      <b/>
      <sz val="10"/>
      <color theme="1"/>
      <name val="Averta"/>
      <family val="3"/>
    </font>
    <font>
      <sz val="8"/>
      <name val="Calibri"/>
      <family val="2"/>
      <scheme val="minor"/>
    </font>
    <font>
      <sz val="8"/>
      <name val="Averta"/>
      <family val="3"/>
    </font>
    <font>
      <sz val="8"/>
      <color theme="1"/>
      <name val="Averta"/>
      <family val="3"/>
    </font>
  </fonts>
  <fills count="17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222B3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B4B4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4" fontId="3" fillId="0" borderId="0" xfId="1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44" fontId="7" fillId="2" borderId="2" xfId="1" applyNumberFormat="1" applyFont="1" applyFill="1" applyBorder="1" applyAlignment="1">
      <alignment horizontal="center" vertical="center" wrapText="1"/>
    </xf>
    <xf numFmtId="0" fontId="7" fillId="3" borderId="2" xfId="1" applyNumberFormat="1" applyFont="1" applyFill="1" applyBorder="1" applyAlignment="1">
      <alignment horizontal="center" vertical="center" wrapText="1"/>
    </xf>
    <xf numFmtId="44" fontId="7" fillId="3" borderId="2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4" fillId="0" borderId="3" xfId="4" applyFont="1" applyBorder="1" applyAlignment="1">
      <alignment vertical="center" wrapText="1"/>
    </xf>
    <xf numFmtId="44" fontId="8" fillId="0" borderId="3" xfId="1" applyNumberFormat="1" applyFont="1" applyFill="1" applyBorder="1" applyAlignment="1">
      <alignment horizontal="center" vertical="center" wrapText="1"/>
    </xf>
    <xf numFmtId="0" fontId="9" fillId="4" borderId="2" xfId="1" applyNumberFormat="1" applyFont="1" applyFill="1" applyBorder="1" applyAlignment="1">
      <alignment horizontal="center" vertical="center" wrapText="1"/>
    </xf>
    <xf numFmtId="44" fontId="9" fillId="4" borderId="2" xfId="1" applyNumberFormat="1" applyFont="1" applyFill="1" applyBorder="1" applyAlignment="1">
      <alignment horizontal="center" vertical="center" wrapText="1"/>
    </xf>
    <xf numFmtId="43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left" vertical="center" wrapText="1"/>
    </xf>
    <xf numFmtId="44" fontId="8" fillId="0" borderId="2" xfId="1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9" fillId="5" borderId="2" xfId="2" applyNumberFormat="1" applyFont="1" applyFill="1" applyBorder="1" applyAlignment="1">
      <alignment horizontal="center" vertical="center" wrapText="1"/>
    </xf>
    <xf numFmtId="44" fontId="9" fillId="5" borderId="2" xfId="2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left" vertical="center" wrapText="1"/>
    </xf>
    <xf numFmtId="44" fontId="8" fillId="0" borderId="6" xfId="1" applyNumberFormat="1" applyFont="1" applyFill="1" applyBorder="1" applyAlignment="1">
      <alignment horizontal="center" vertical="center" wrapText="1"/>
    </xf>
    <xf numFmtId="43" fontId="4" fillId="0" borderId="2" xfId="1" applyFont="1" applyBorder="1" applyAlignment="1">
      <alignment vertical="center" wrapText="1"/>
    </xf>
    <xf numFmtId="44" fontId="4" fillId="0" borderId="2" xfId="2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4" fontId="4" fillId="0" borderId="6" xfId="2" applyFont="1" applyBorder="1" applyAlignment="1">
      <alignment vertical="center"/>
    </xf>
    <xf numFmtId="0" fontId="9" fillId="0" borderId="2" xfId="1" applyNumberFormat="1" applyFont="1" applyFill="1" applyBorder="1" applyAlignment="1">
      <alignment horizontal="center" vertical="center" wrapText="1"/>
    </xf>
    <xf numFmtId="44" fontId="4" fillId="4" borderId="6" xfId="2" applyFont="1" applyFill="1" applyBorder="1" applyAlignment="1">
      <alignment vertical="center"/>
    </xf>
    <xf numFmtId="0" fontId="9" fillId="5" borderId="2" xfId="1" applyNumberFormat="1" applyFont="1" applyFill="1" applyBorder="1" applyAlignment="1">
      <alignment horizontal="center" vertical="center" wrapText="1"/>
    </xf>
    <xf numFmtId="44" fontId="9" fillId="5" borderId="2" xfId="1" applyNumberFormat="1" applyFont="1" applyFill="1" applyBorder="1" applyAlignment="1">
      <alignment horizontal="center" vertical="center" wrapText="1"/>
    </xf>
    <xf numFmtId="0" fontId="8" fillId="0" borderId="9" xfId="4" applyFont="1" applyBorder="1" applyAlignment="1">
      <alignment horizontal="center" vertical="center" wrapText="1"/>
    </xf>
    <xf numFmtId="44" fontId="4" fillId="0" borderId="2" xfId="1" applyNumberFormat="1" applyFont="1" applyBorder="1" applyAlignment="1">
      <alignment vertical="center"/>
    </xf>
    <xf numFmtId="44" fontId="8" fillId="4" borderId="2" xfId="1" applyNumberFormat="1" applyFont="1" applyFill="1" applyBorder="1" applyAlignment="1">
      <alignment horizontal="center" vertical="center" wrapText="1"/>
    </xf>
    <xf numFmtId="0" fontId="9" fillId="7" borderId="2" xfId="1" applyNumberFormat="1" applyFont="1" applyFill="1" applyBorder="1" applyAlignment="1">
      <alignment horizontal="center" vertical="center" wrapText="1"/>
    </xf>
    <xf numFmtId="44" fontId="9" fillId="7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4" applyFont="1" applyBorder="1" applyAlignment="1">
      <alignment horizontal="justify" vertical="center" wrapText="1"/>
    </xf>
    <xf numFmtId="44" fontId="8" fillId="0" borderId="2" xfId="2" applyFont="1" applyBorder="1" applyAlignment="1">
      <alignment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justify" vertical="center" wrapText="1"/>
    </xf>
    <xf numFmtId="0" fontId="7" fillId="9" borderId="2" xfId="1" applyNumberFormat="1" applyFont="1" applyFill="1" applyBorder="1" applyAlignment="1">
      <alignment horizontal="center" vertical="center" wrapText="1"/>
    </xf>
    <xf numFmtId="44" fontId="7" fillId="9" borderId="2" xfId="1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8" fillId="8" borderId="10" xfId="6" applyFont="1" applyFill="1" applyBorder="1" applyAlignment="1">
      <alignment vertical="center" wrapText="1"/>
    </xf>
    <xf numFmtId="0" fontId="8" fillId="8" borderId="8" xfId="6" applyFont="1" applyFill="1" applyBorder="1" applyAlignment="1">
      <alignment vertical="center" wrapText="1"/>
    </xf>
    <xf numFmtId="0" fontId="8" fillId="8" borderId="0" xfId="0" applyFont="1" applyFill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8" fillId="8" borderId="2" xfId="4" applyFont="1" applyFill="1" applyBorder="1" applyAlignment="1">
      <alignment horizontal="center" vertical="center" wrapText="1"/>
    </xf>
    <xf numFmtId="44" fontId="8" fillId="8" borderId="2" xfId="1" applyNumberFormat="1" applyFont="1" applyFill="1" applyBorder="1" applyAlignment="1">
      <alignment horizontal="center" vertical="center" wrapText="1"/>
    </xf>
    <xf numFmtId="44" fontId="8" fillId="0" borderId="2" xfId="2" applyFont="1" applyBorder="1" applyAlignment="1">
      <alignment horizontal="center" vertical="center" wrapText="1"/>
    </xf>
    <xf numFmtId="44" fontId="8" fillId="0" borderId="2" xfId="1" applyNumberFormat="1" applyFont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4" fontId="8" fillId="0" borderId="2" xfId="2" applyFont="1" applyFill="1" applyBorder="1" applyAlignment="1">
      <alignment horizontal="center" vertical="center" wrapText="1"/>
    </xf>
    <xf numFmtId="0" fontId="8" fillId="8" borderId="2" xfId="5" applyFont="1" applyFill="1" applyBorder="1" applyAlignment="1">
      <alignment horizontal="left" vertical="center" wrapText="1"/>
    </xf>
    <xf numFmtId="44" fontId="4" fillId="0" borderId="2" xfId="2" applyFont="1" applyFill="1" applyBorder="1" applyAlignment="1">
      <alignment vertical="center"/>
    </xf>
    <xf numFmtId="0" fontId="8" fillId="0" borderId="2" xfId="5" applyFont="1" applyBorder="1" applyAlignment="1">
      <alignment horizontal="left" vertical="center" wrapText="1"/>
    </xf>
    <xf numFmtId="0" fontId="10" fillId="6" borderId="2" xfId="1" applyNumberFormat="1" applyFont="1" applyFill="1" applyBorder="1" applyAlignment="1">
      <alignment horizontal="center" vertical="center" wrapText="1"/>
    </xf>
    <xf numFmtId="43" fontId="10" fillId="6" borderId="2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4" fontId="4" fillId="0" borderId="2" xfId="1" applyNumberFormat="1" applyFont="1" applyFill="1" applyBorder="1" applyAlignment="1">
      <alignment horizontal="center" vertical="center" wrapText="1"/>
    </xf>
    <xf numFmtId="44" fontId="4" fillId="0" borderId="2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8" fillId="8" borderId="0" xfId="6" applyFont="1" applyFill="1" applyAlignment="1">
      <alignment horizontal="center" vertical="center" wrapText="1"/>
    </xf>
    <xf numFmtId="164" fontId="7" fillId="8" borderId="0" xfId="2" applyNumberFormat="1" applyFont="1" applyFill="1" applyAlignment="1">
      <alignment horizontal="center" vertical="center" wrapText="1"/>
    </xf>
    <xf numFmtId="44" fontId="7" fillId="8" borderId="0" xfId="1" applyNumberFormat="1" applyFont="1" applyFill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" fontId="8" fillId="0" borderId="2" xfId="3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vertical="center" wrapText="1"/>
    </xf>
    <xf numFmtId="0" fontId="10" fillId="10" borderId="4" xfId="7" applyNumberFormat="1" applyFont="1" applyFill="1" applyBorder="1" applyAlignment="1">
      <alignment horizontal="center" vertical="center" wrapText="1"/>
    </xf>
    <xf numFmtId="44" fontId="10" fillId="10" borderId="2" xfId="7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10" fillId="0" borderId="0" xfId="1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44" fontId="12" fillId="0" borderId="2" xfId="2" applyFont="1" applyBorder="1" applyAlignment="1">
      <alignment vertical="center" wrapText="1"/>
    </xf>
    <xf numFmtId="44" fontId="12" fillId="11" borderId="2" xfId="2" applyFont="1" applyFill="1" applyBorder="1" applyAlignment="1">
      <alignment vertical="center" wrapText="1"/>
    </xf>
    <xf numFmtId="44" fontId="8" fillId="13" borderId="2" xfId="1" applyNumberFormat="1" applyFont="1" applyFill="1" applyBorder="1" applyAlignment="1">
      <alignment horizontal="center" vertical="center" wrapText="1"/>
    </xf>
    <xf numFmtId="44" fontId="12" fillId="0" borderId="2" xfId="1" applyNumberFormat="1" applyFont="1" applyFill="1" applyBorder="1" applyAlignment="1">
      <alignment horizontal="center" vertical="center" wrapText="1"/>
    </xf>
    <xf numFmtId="44" fontId="8" fillId="11" borderId="2" xfId="2" applyFont="1" applyFill="1" applyBorder="1" applyAlignment="1">
      <alignment vertical="center" wrapText="1"/>
    </xf>
    <xf numFmtId="44" fontId="8" fillId="12" borderId="2" xfId="2" applyFont="1" applyFill="1" applyBorder="1" applyAlignment="1">
      <alignment vertical="center" wrapText="1"/>
    </xf>
    <xf numFmtId="44" fontId="8" fillId="14" borderId="2" xfId="1" applyNumberFormat="1" applyFont="1" applyFill="1" applyBorder="1" applyAlignment="1">
      <alignment horizontal="center" vertical="center" wrapText="1"/>
    </xf>
    <xf numFmtId="44" fontId="8" fillId="13" borderId="2" xfId="2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4" fontId="8" fillId="14" borderId="2" xfId="2" applyFont="1" applyFill="1" applyBorder="1" applyAlignment="1">
      <alignment horizontal="center" vertical="center" wrapText="1"/>
    </xf>
    <xf numFmtId="44" fontId="8" fillId="11" borderId="2" xfId="1" applyNumberFormat="1" applyFont="1" applyFill="1" applyBorder="1" applyAlignment="1">
      <alignment horizontal="center" vertical="center" wrapText="1"/>
    </xf>
    <xf numFmtId="44" fontId="8" fillId="12" borderId="2" xfId="1" applyNumberFormat="1" applyFont="1" applyFill="1" applyBorder="1" applyAlignment="1">
      <alignment horizontal="center" vertical="center" wrapText="1"/>
    </xf>
    <xf numFmtId="44" fontId="4" fillId="12" borderId="2" xfId="1" applyNumberFormat="1" applyFont="1" applyFill="1" applyBorder="1" applyAlignment="1">
      <alignment horizontal="center" vertical="center" wrapText="1"/>
    </xf>
    <xf numFmtId="43" fontId="4" fillId="14" borderId="0" xfId="1" applyFont="1" applyFill="1" applyAlignment="1">
      <alignment vertical="center"/>
    </xf>
    <xf numFmtId="44" fontId="4" fillId="14" borderId="2" xfId="2" applyFont="1" applyFill="1" applyBorder="1" applyAlignment="1">
      <alignment vertical="center"/>
    </xf>
    <xf numFmtId="44" fontId="13" fillId="11" borderId="2" xfId="2" applyFont="1" applyFill="1" applyBorder="1" applyAlignment="1">
      <alignment vertical="center"/>
    </xf>
    <xf numFmtId="43" fontId="4" fillId="0" borderId="2" xfId="1" applyFont="1" applyBorder="1" applyAlignment="1">
      <alignment vertical="center"/>
    </xf>
    <xf numFmtId="43" fontId="4" fillId="14" borderId="2" xfId="1" applyFont="1" applyFill="1" applyBorder="1" applyAlignment="1">
      <alignment vertical="center"/>
    </xf>
    <xf numFmtId="44" fontId="8" fillId="0" borderId="2" xfId="2" applyFont="1" applyFill="1" applyBorder="1" applyAlignment="1">
      <alignment vertical="center" wrapText="1"/>
    </xf>
    <xf numFmtId="44" fontId="4" fillId="11" borderId="2" xfId="2" applyFont="1" applyFill="1" applyBorder="1" applyAlignment="1">
      <alignment vertical="center"/>
    </xf>
    <xf numFmtId="0" fontId="4" fillId="15" borderId="2" xfId="5" applyFont="1" applyFill="1" applyBorder="1" applyAlignment="1">
      <alignment horizontal="center" vertical="center" wrapText="1"/>
    </xf>
    <xf numFmtId="0" fontId="4" fillId="15" borderId="5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2" fillId="16" borderId="2" xfId="4" applyFont="1" applyFill="1" applyBorder="1" applyAlignment="1">
      <alignment horizontal="center" vertical="center" wrapText="1"/>
    </xf>
    <xf numFmtId="0" fontId="12" fillId="15" borderId="2" xfId="4" applyFont="1" applyFill="1" applyBorder="1" applyAlignment="1">
      <alignment horizontal="center" vertical="center" wrapText="1"/>
    </xf>
    <xf numFmtId="44" fontId="13" fillId="13" borderId="2" xfId="1" applyNumberFormat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vertical="center"/>
    </xf>
    <xf numFmtId="0" fontId="10" fillId="5" borderId="5" xfId="4" applyFont="1" applyFill="1" applyBorder="1" applyAlignment="1">
      <alignment horizontal="right" vertical="center" wrapText="1"/>
    </xf>
    <xf numFmtId="0" fontId="10" fillId="5" borderId="8" xfId="4" applyFont="1" applyFill="1" applyBorder="1" applyAlignment="1">
      <alignment horizontal="right" vertical="center" wrapText="1"/>
    </xf>
    <xf numFmtId="0" fontId="10" fillId="5" borderId="6" xfId="4" applyFont="1" applyFill="1" applyBorder="1" applyAlignment="1">
      <alignment horizontal="right" vertical="center" wrapText="1"/>
    </xf>
    <xf numFmtId="164" fontId="7" fillId="9" borderId="2" xfId="2" applyNumberFormat="1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right" vertical="center" wrapText="1"/>
    </xf>
    <xf numFmtId="0" fontId="9" fillId="5" borderId="5" xfId="4" applyFont="1" applyFill="1" applyBorder="1" applyAlignment="1">
      <alignment horizontal="right" vertical="center" wrapText="1"/>
    </xf>
    <xf numFmtId="0" fontId="9" fillId="5" borderId="8" xfId="4" applyFont="1" applyFill="1" applyBorder="1" applyAlignment="1">
      <alignment horizontal="right" vertical="center" wrapText="1"/>
    </xf>
    <xf numFmtId="0" fontId="9" fillId="5" borderId="6" xfId="4" applyFont="1" applyFill="1" applyBorder="1" applyAlignment="1">
      <alignment horizontal="right" vertical="center" wrapText="1"/>
    </xf>
    <xf numFmtId="43" fontId="4" fillId="0" borderId="3" xfId="1" applyFont="1" applyBorder="1" applyAlignment="1">
      <alignment horizontal="center" vertical="center"/>
    </xf>
    <xf numFmtId="43" fontId="4" fillId="0" borderId="4" xfId="1" applyFont="1" applyBorder="1" applyAlignment="1">
      <alignment horizontal="center" vertical="center"/>
    </xf>
    <xf numFmtId="0" fontId="10" fillId="4" borderId="5" xfId="4" applyFont="1" applyFill="1" applyBorder="1" applyAlignment="1">
      <alignment horizontal="right" vertical="center" wrapText="1"/>
    </xf>
    <xf numFmtId="0" fontId="10" fillId="4" borderId="6" xfId="4" applyFont="1" applyFill="1" applyBorder="1" applyAlignment="1">
      <alignment horizontal="right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8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0" fontId="9" fillId="4" borderId="5" xfId="4" applyFont="1" applyFill="1" applyBorder="1" applyAlignment="1">
      <alignment horizontal="right" vertical="center" wrapText="1"/>
    </xf>
    <xf numFmtId="0" fontId="9" fillId="4" borderId="6" xfId="4" applyFont="1" applyFill="1" applyBorder="1" applyAlignment="1">
      <alignment horizontal="right" vertical="center" wrapText="1"/>
    </xf>
    <xf numFmtId="0" fontId="9" fillId="5" borderId="5" xfId="5" applyFont="1" applyFill="1" applyBorder="1" applyAlignment="1">
      <alignment horizontal="right" vertical="center" wrapText="1"/>
    </xf>
    <xf numFmtId="0" fontId="9" fillId="5" borderId="8" xfId="5" applyFont="1" applyFill="1" applyBorder="1" applyAlignment="1">
      <alignment horizontal="right" vertical="center" wrapText="1"/>
    </xf>
    <xf numFmtId="0" fontId="9" fillId="5" borderId="6" xfId="5" applyFont="1" applyFill="1" applyBorder="1" applyAlignment="1">
      <alignment horizontal="right" vertical="center" wrapText="1"/>
    </xf>
    <xf numFmtId="0" fontId="8" fillId="0" borderId="9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10" fillId="6" borderId="2" xfId="4" applyFont="1" applyFill="1" applyBorder="1" applyAlignment="1">
      <alignment horizontal="right" vertical="center" wrapText="1"/>
    </xf>
    <xf numFmtId="164" fontId="7" fillId="9" borderId="5" xfId="2" applyNumberFormat="1" applyFont="1" applyFill="1" applyBorder="1" applyAlignment="1">
      <alignment horizontal="right" vertical="center" wrapText="1"/>
    </xf>
    <xf numFmtId="164" fontId="7" fillId="9" borderId="8" xfId="2" applyNumberFormat="1" applyFont="1" applyFill="1" applyBorder="1" applyAlignment="1">
      <alignment horizontal="right" vertical="center" wrapText="1"/>
    </xf>
    <xf numFmtId="164" fontId="7" fillId="9" borderId="6" xfId="2" applyNumberFormat="1" applyFont="1" applyFill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7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/>
    </xf>
    <xf numFmtId="0" fontId="7" fillId="3" borderId="8" xfId="4" applyFont="1" applyFill="1" applyBorder="1" applyAlignment="1">
      <alignment horizontal="center" vertical="center"/>
    </xf>
    <xf numFmtId="0" fontId="7" fillId="3" borderId="6" xfId="4" applyFont="1" applyFill="1" applyBorder="1" applyAlignment="1">
      <alignment horizontal="center" vertical="center"/>
    </xf>
    <xf numFmtId="43" fontId="4" fillId="0" borderId="7" xfId="1" applyFont="1" applyBorder="1" applyAlignment="1">
      <alignment horizontal="center" vertical="center"/>
    </xf>
    <xf numFmtId="43" fontId="10" fillId="6" borderId="5" xfId="1" applyFont="1" applyFill="1" applyBorder="1" applyAlignment="1">
      <alignment horizontal="right" vertical="center" wrapText="1"/>
    </xf>
    <xf numFmtId="43" fontId="10" fillId="6" borderId="6" xfId="1" applyFont="1" applyFill="1" applyBorder="1" applyAlignment="1">
      <alignment horizontal="right" vertical="center" wrapText="1"/>
    </xf>
    <xf numFmtId="164" fontId="7" fillId="9" borderId="2" xfId="2" applyNumberFormat="1" applyFont="1" applyFill="1" applyBorder="1" applyAlignment="1">
      <alignment horizontal="right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5" borderId="2" xfId="4" applyFont="1" applyFill="1" applyBorder="1" applyAlignment="1">
      <alignment horizontal="right" vertical="center" wrapText="1"/>
    </xf>
    <xf numFmtId="0" fontId="8" fillId="8" borderId="2" xfId="4" applyFont="1" applyFill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0" fontId="9" fillId="7" borderId="2" xfId="6" applyFont="1" applyFill="1" applyBorder="1" applyAlignment="1">
      <alignment horizontal="right" vertical="center" wrapText="1"/>
    </xf>
    <xf numFmtId="0" fontId="9" fillId="7" borderId="5" xfId="6" applyFont="1" applyFill="1" applyBorder="1" applyAlignment="1">
      <alignment horizontal="right" vertical="center" wrapText="1"/>
    </xf>
    <xf numFmtId="0" fontId="9" fillId="7" borderId="8" xfId="6" applyFont="1" applyFill="1" applyBorder="1" applyAlignment="1">
      <alignment horizontal="right" vertical="center" wrapText="1"/>
    </xf>
    <xf numFmtId="0" fontId="9" fillId="7" borderId="6" xfId="6" applyFont="1" applyFill="1" applyBorder="1" applyAlignment="1">
      <alignment horizontal="right" vertical="center" wrapText="1"/>
    </xf>
    <xf numFmtId="0" fontId="8" fillId="8" borderId="3" xfId="4" applyFont="1" applyFill="1" applyBorder="1" applyAlignment="1">
      <alignment horizontal="center" vertical="center" wrapText="1"/>
    </xf>
    <xf numFmtId="0" fontId="8" fillId="8" borderId="4" xfId="4" applyFont="1" applyFill="1" applyBorder="1" applyAlignment="1">
      <alignment horizontal="center" vertical="center" wrapText="1"/>
    </xf>
    <xf numFmtId="0" fontId="9" fillId="4" borderId="2" xfId="4" applyFont="1" applyFill="1" applyBorder="1" applyAlignment="1">
      <alignment horizontal="right" vertical="center" wrapText="1"/>
    </xf>
    <xf numFmtId="0" fontId="8" fillId="0" borderId="2" xfId="5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</cellXfs>
  <cellStyles count="8">
    <cellStyle name="Millares" xfId="1" builtinId="3"/>
    <cellStyle name="Millares 2" xfId="7" xr:uid="{01C7C82A-2FDB-4B0C-9C44-AEFDE3B18247}"/>
    <cellStyle name="Moneda" xfId="2" builtinId="4"/>
    <cellStyle name="Normal" xfId="0" builtinId="0"/>
    <cellStyle name="Normal 2" xfId="4" xr:uid="{FBD231C1-C37F-41C3-92BF-0BEBE680DEAC}"/>
    <cellStyle name="Normal 3" xfId="5" xr:uid="{7947C1FB-4F9E-4631-ACBC-71D60B84E4A3}"/>
    <cellStyle name="Normal 4" xfId="6" xr:uid="{01C63ABB-A350-47EB-B0F4-ADB8E5A0AE0E}"/>
    <cellStyle name="Porcentaje" xfId="3" builtinId="5"/>
  </cellStyles>
  <dxfs count="0"/>
  <tableStyles count="0" defaultTableStyle="TableStyleMedium2" defaultPivotStyle="PivotStyleLight16"/>
  <colors>
    <mruColors>
      <color rgb="FFFF339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38100</xdr:rowOff>
    </xdr:from>
    <xdr:to>
      <xdr:col>1</xdr:col>
      <xdr:colOff>490220</xdr:colOff>
      <xdr:row>3</xdr:row>
      <xdr:rowOff>113355</xdr:rowOff>
    </xdr:to>
    <xdr:pic>
      <xdr:nvPicPr>
        <xdr:cNvPr id="2" name="Imagen 1" descr="Un dibujo de una persona&#10;&#10;Descripción generada automáticamente con confianza media">
          <a:extLst>
            <a:ext uri="{FF2B5EF4-FFF2-40B4-BE49-F238E27FC236}">
              <a16:creationId xmlns:a16="http://schemas.microsoft.com/office/drawing/2014/main" id="{1231FDFB-554D-45E0-99DB-B3D3258A96F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461645" cy="618180"/>
        </a:xfrm>
        <a:prstGeom prst="rect">
          <a:avLst/>
        </a:prstGeom>
      </xdr:spPr>
    </xdr:pic>
    <xdr:clientData/>
  </xdr:twoCellAnchor>
  <xdr:twoCellAnchor editAs="oneCell">
    <xdr:from>
      <xdr:col>4</xdr:col>
      <xdr:colOff>2264507</xdr:colOff>
      <xdr:row>0</xdr:row>
      <xdr:rowOff>51777</xdr:rowOff>
    </xdr:from>
    <xdr:to>
      <xdr:col>4</xdr:col>
      <xdr:colOff>4159982</xdr:colOff>
      <xdr:row>3</xdr:row>
      <xdr:rowOff>101632</xdr:rowOff>
    </xdr:to>
    <xdr:pic>
      <xdr:nvPicPr>
        <xdr:cNvPr id="3" name="Imagen 2" descr="Un dibujo con letras&#10;&#10;Descripción generada automáticamente con confianza baja">
          <a:extLst>
            <a:ext uri="{FF2B5EF4-FFF2-40B4-BE49-F238E27FC236}">
              <a16:creationId xmlns:a16="http://schemas.microsoft.com/office/drawing/2014/main" id="{3F66F228-72F3-44A9-BF4A-3B315E9F13C7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09"/>
        <a:stretch/>
      </xdr:blipFill>
      <xdr:spPr bwMode="auto">
        <a:xfrm>
          <a:off x="4417157" y="51777"/>
          <a:ext cx="1895475" cy="5927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631432</xdr:colOff>
      <xdr:row>0</xdr:row>
      <xdr:rowOff>69362</xdr:rowOff>
    </xdr:from>
    <xdr:to>
      <xdr:col>5</xdr:col>
      <xdr:colOff>1204202</xdr:colOff>
      <xdr:row>3</xdr:row>
      <xdr:rowOff>114772</xdr:rowOff>
    </xdr:to>
    <xdr:pic>
      <xdr:nvPicPr>
        <xdr:cNvPr id="4" name="Imagen 3" descr="Logotipo&#10;&#10;Descripción generada automáticamente">
          <a:extLst>
            <a:ext uri="{FF2B5EF4-FFF2-40B4-BE49-F238E27FC236}">
              <a16:creationId xmlns:a16="http://schemas.microsoft.com/office/drawing/2014/main" id="{0E1FDF2A-A1C3-4D6B-8E2C-8EE165C3FDB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8482" y="69362"/>
          <a:ext cx="572770" cy="588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9678F-68CD-4926-BAD0-60D1048E2EC4}">
  <sheetPr>
    <outlinePr summaryBelow="0" summaryRight="0"/>
    <pageSetUpPr fitToPage="1"/>
  </sheetPr>
  <dimension ref="A1:S179"/>
  <sheetViews>
    <sheetView tabSelected="1" topLeftCell="F97" zoomScale="96" zoomScaleNormal="96" zoomScaleSheetLayoutView="71" workbookViewId="0">
      <selection activeCell="K112" sqref="K112"/>
    </sheetView>
  </sheetViews>
  <sheetFormatPr baseColWidth="10" defaultColWidth="18" defaultRowHeight="13.5"/>
  <cols>
    <col min="1" max="1" width="9.5703125" style="79" hidden="1" customWidth="1"/>
    <col min="2" max="2" width="11.7109375" style="5" customWidth="1"/>
    <col min="3" max="3" width="12.140625" style="5" customWidth="1"/>
    <col min="4" max="4" width="8.42578125" style="79" customWidth="1"/>
    <col min="5" max="5" width="70.85546875" style="81" bestFit="1" customWidth="1"/>
    <col min="6" max="6" width="20.28515625" style="80" bestFit="1" customWidth="1"/>
    <col min="7" max="7" width="18" style="5"/>
    <col min="8" max="8" width="19" style="5" bestFit="1" customWidth="1"/>
    <col min="9" max="9" width="19.85546875" style="5" customWidth="1"/>
    <col min="10" max="13" width="19" style="5" bestFit="1" customWidth="1"/>
    <col min="14" max="14" width="20.28515625" style="5" customWidth="1"/>
    <col min="15" max="18" width="19" style="5" bestFit="1" customWidth="1"/>
    <col min="19" max="19" width="20.28515625" style="5" bestFit="1" customWidth="1"/>
    <col min="20" max="16384" width="18" style="5"/>
  </cols>
  <sheetData>
    <row r="1" spans="1:19" ht="14.25">
      <c r="A1" s="1"/>
      <c r="B1" s="2"/>
      <c r="C1" s="2"/>
      <c r="D1" s="1"/>
      <c r="E1" s="3"/>
      <c r="F1" s="4"/>
    </row>
    <row r="2" spans="1:19" ht="14.25">
      <c r="A2" s="1"/>
      <c r="B2" s="2"/>
      <c r="C2" s="2"/>
      <c r="D2" s="1"/>
      <c r="E2" s="3"/>
      <c r="F2" s="4"/>
    </row>
    <row r="3" spans="1:19" ht="14.25">
      <c r="A3" s="1"/>
      <c r="B3" s="2"/>
      <c r="C3" s="2"/>
      <c r="D3" s="1"/>
      <c r="E3" s="3"/>
      <c r="F3" s="4"/>
      <c r="H3" s="99"/>
      <c r="I3" s="104" t="s">
        <v>132</v>
      </c>
      <c r="J3" s="4"/>
      <c r="M3" s="105"/>
      <c r="N3" s="5" t="s">
        <v>133</v>
      </c>
    </row>
    <row r="4" spans="1:19">
      <c r="A4" s="1"/>
      <c r="B4" s="2"/>
      <c r="C4" s="2"/>
      <c r="D4" s="1"/>
      <c r="E4" s="3"/>
      <c r="F4" s="4"/>
      <c r="H4" s="97"/>
      <c r="I4" s="104" t="s">
        <v>134</v>
      </c>
      <c r="J4" s="4"/>
      <c r="M4" s="106"/>
      <c r="N4" s="5" t="s">
        <v>135</v>
      </c>
    </row>
    <row r="5" spans="1:19">
      <c r="A5" s="1"/>
      <c r="B5" s="164" t="s">
        <v>0</v>
      </c>
      <c r="C5" s="164"/>
      <c r="D5" s="164"/>
      <c r="E5" s="164"/>
      <c r="F5" s="164"/>
      <c r="H5" s="107"/>
      <c r="I5" s="104" t="s">
        <v>136</v>
      </c>
      <c r="J5" s="4"/>
    </row>
    <row r="6" spans="1:19" ht="14.25">
      <c r="A6" s="1"/>
      <c r="B6" s="164" t="s">
        <v>1</v>
      </c>
      <c r="C6" s="164"/>
      <c r="D6" s="164"/>
      <c r="E6" s="164"/>
      <c r="F6" s="164"/>
    </row>
    <row r="7" spans="1:19" ht="14.25">
      <c r="A7" s="1"/>
      <c r="B7" s="165"/>
      <c r="C7" s="165"/>
      <c r="D7" s="165"/>
      <c r="E7" s="165"/>
      <c r="F7" s="6"/>
    </row>
    <row r="8" spans="1:19" ht="28.5">
      <c r="A8" s="7"/>
      <c r="B8" s="8" t="s">
        <v>2</v>
      </c>
      <c r="C8" s="8" t="s">
        <v>3</v>
      </c>
      <c r="D8" s="8"/>
      <c r="E8" s="8" t="s">
        <v>4</v>
      </c>
      <c r="F8" s="9" t="s">
        <v>5</v>
      </c>
      <c r="G8" s="9" t="s">
        <v>117</v>
      </c>
      <c r="H8" s="9" t="s">
        <v>118</v>
      </c>
      <c r="I8" s="9" t="s">
        <v>119</v>
      </c>
      <c r="J8" s="9" t="s">
        <v>120</v>
      </c>
      <c r="K8" s="9" t="s">
        <v>121</v>
      </c>
      <c r="L8" s="9" t="s">
        <v>122</v>
      </c>
      <c r="M8" s="9" t="s">
        <v>123</v>
      </c>
      <c r="N8" s="9" t="s">
        <v>124</v>
      </c>
      <c r="O8" s="9" t="s">
        <v>125</v>
      </c>
      <c r="P8" s="9" t="s">
        <v>126</v>
      </c>
      <c r="Q8" s="9" t="s">
        <v>127</v>
      </c>
      <c r="R8" s="9" t="s">
        <v>128</v>
      </c>
      <c r="S8" s="9" t="s">
        <v>129</v>
      </c>
    </row>
    <row r="9" spans="1:19" s="12" customFormat="1" ht="14.25">
      <c r="A9" s="10"/>
      <c r="B9" s="151" t="s">
        <v>6</v>
      </c>
      <c r="C9" s="151"/>
      <c r="D9" s="151"/>
      <c r="E9" s="15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ht="27">
      <c r="A10" s="13"/>
      <c r="B10" s="152" t="s">
        <v>7</v>
      </c>
      <c r="C10" s="121" t="s">
        <v>8</v>
      </c>
      <c r="D10" s="14">
        <v>1</v>
      </c>
      <c r="E10" s="15" t="s">
        <v>9</v>
      </c>
      <c r="F10" s="16">
        <v>350000</v>
      </c>
      <c r="G10" s="16"/>
      <c r="H10" s="16"/>
      <c r="I10" s="99">
        <f>F10*0.3</f>
        <v>105000</v>
      </c>
      <c r="J10" s="16">
        <f>F10*0.7</f>
        <v>244999.99999999997</v>
      </c>
      <c r="K10" s="16"/>
      <c r="L10" s="16"/>
      <c r="M10" s="16"/>
      <c r="N10" s="16"/>
      <c r="O10" s="16"/>
      <c r="P10" s="16"/>
      <c r="Q10" s="16"/>
      <c r="R10" s="16"/>
      <c r="S10" s="16">
        <f>SUM(G10:R10)</f>
        <v>350000</v>
      </c>
    </row>
    <row r="11" spans="1:19" s="19" customFormat="1">
      <c r="A11" s="17"/>
      <c r="B11" s="152"/>
      <c r="C11" s="122"/>
      <c r="D11" s="119" t="s">
        <v>8</v>
      </c>
      <c r="E11" s="120"/>
      <c r="F11" s="18">
        <f>SUM(F10)</f>
        <v>350000</v>
      </c>
      <c r="G11" s="18">
        <f t="shared" ref="G11:S11" si="0">SUM(G10)</f>
        <v>0</v>
      </c>
      <c r="H11" s="18">
        <f t="shared" si="0"/>
        <v>0</v>
      </c>
      <c r="I11" s="18">
        <f t="shared" si="0"/>
        <v>105000</v>
      </c>
      <c r="J11" s="18">
        <f t="shared" si="0"/>
        <v>244999.99999999997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0</v>
      </c>
      <c r="R11" s="18">
        <f t="shared" si="0"/>
        <v>0</v>
      </c>
      <c r="S11" s="18">
        <f t="shared" si="0"/>
        <v>350000</v>
      </c>
    </row>
    <row r="12" spans="1:19" s="19" customFormat="1" ht="40.5">
      <c r="A12" s="20"/>
      <c r="B12" s="152"/>
      <c r="C12" s="121" t="s">
        <v>10</v>
      </c>
      <c r="D12" s="21">
        <v>1</v>
      </c>
      <c r="E12" s="22" t="s">
        <v>11</v>
      </c>
      <c r="F12" s="23">
        <v>350000</v>
      </c>
      <c r="G12" s="23"/>
      <c r="H12" s="99">
        <f>F12*0.3</f>
        <v>105000</v>
      </c>
      <c r="I12" s="23">
        <f>F1:F12*0.7</f>
        <v>244999.99999999997</v>
      </c>
      <c r="J12" s="23"/>
      <c r="K12" s="23"/>
      <c r="L12" s="23"/>
      <c r="M12" s="23"/>
      <c r="N12" s="23"/>
      <c r="O12" s="23"/>
      <c r="P12" s="23"/>
      <c r="Q12" s="23"/>
      <c r="R12" s="23"/>
      <c r="S12" s="16">
        <f>SUM(G12:R12)</f>
        <v>350000</v>
      </c>
    </row>
    <row r="13" spans="1:19" s="19" customFormat="1">
      <c r="A13" s="17"/>
      <c r="B13" s="152"/>
      <c r="C13" s="122"/>
      <c r="D13" s="119" t="s">
        <v>10</v>
      </c>
      <c r="E13" s="120"/>
      <c r="F13" s="18">
        <f>SUM(F12:F12)</f>
        <v>350000</v>
      </c>
      <c r="G13" s="18">
        <f t="shared" ref="G13:S13" si="1">SUM(G12:G12)</f>
        <v>0</v>
      </c>
      <c r="H13" s="18">
        <f t="shared" si="1"/>
        <v>105000</v>
      </c>
      <c r="I13" s="18">
        <f t="shared" si="1"/>
        <v>244999.99999999997</v>
      </c>
      <c r="J13" s="18">
        <f t="shared" si="1"/>
        <v>0</v>
      </c>
      <c r="K13" s="18">
        <f t="shared" si="1"/>
        <v>0</v>
      </c>
      <c r="L13" s="18">
        <f t="shared" si="1"/>
        <v>0</v>
      </c>
      <c r="M13" s="18">
        <f t="shared" si="1"/>
        <v>0</v>
      </c>
      <c r="N13" s="18">
        <f t="shared" si="1"/>
        <v>0</v>
      </c>
      <c r="O13" s="18">
        <f t="shared" si="1"/>
        <v>0</v>
      </c>
      <c r="P13" s="18">
        <f t="shared" si="1"/>
        <v>0</v>
      </c>
      <c r="Q13" s="18">
        <f t="shared" si="1"/>
        <v>0</v>
      </c>
      <c r="R13" s="18">
        <f t="shared" si="1"/>
        <v>0</v>
      </c>
      <c r="S13" s="18">
        <f t="shared" si="1"/>
        <v>350000</v>
      </c>
    </row>
    <row r="14" spans="1:19" s="19" customFormat="1" ht="27">
      <c r="A14" s="20"/>
      <c r="B14" s="152"/>
      <c r="C14" s="121" t="s">
        <v>12</v>
      </c>
      <c r="D14" s="24">
        <v>1</v>
      </c>
      <c r="E14" s="22" t="s">
        <v>13</v>
      </c>
      <c r="F14" s="23">
        <v>350000</v>
      </c>
      <c r="G14" s="23"/>
      <c r="H14" s="23"/>
      <c r="I14" s="99">
        <f>F14*0.3</f>
        <v>105000</v>
      </c>
      <c r="J14" s="23">
        <f>F14*0.7</f>
        <v>244999.99999999997</v>
      </c>
      <c r="L14" s="23"/>
      <c r="M14" s="23"/>
      <c r="N14" s="23"/>
      <c r="O14" s="23"/>
      <c r="P14" s="23"/>
      <c r="Q14" s="23"/>
      <c r="R14" s="23"/>
      <c r="S14" s="16">
        <f t="shared" ref="S14:S15" si="2">SUM(G14:R14)</f>
        <v>350000</v>
      </c>
    </row>
    <row r="15" spans="1:19" s="19" customFormat="1" ht="27">
      <c r="A15" s="20"/>
      <c r="B15" s="152"/>
      <c r="C15" s="136"/>
      <c r="D15" s="24">
        <v>2</v>
      </c>
      <c r="E15" s="22" t="s">
        <v>14</v>
      </c>
      <c r="F15" s="23">
        <v>90000</v>
      </c>
      <c r="G15" s="23"/>
      <c r="H15" s="23"/>
      <c r="J15" s="88">
        <f>F15</f>
        <v>90000</v>
      </c>
      <c r="K15" s="23"/>
      <c r="L15" s="23"/>
      <c r="M15" s="23"/>
      <c r="N15" s="23"/>
      <c r="O15" s="23"/>
      <c r="P15" s="23"/>
      <c r="Q15" s="23"/>
      <c r="R15" s="23"/>
      <c r="S15" s="16">
        <f t="shared" si="2"/>
        <v>90000</v>
      </c>
    </row>
    <row r="16" spans="1:19" s="19" customFormat="1">
      <c r="A16" s="17"/>
      <c r="B16" s="152"/>
      <c r="C16" s="122"/>
      <c r="D16" s="119" t="s">
        <v>12</v>
      </c>
      <c r="E16" s="120"/>
      <c r="F16" s="18">
        <f>SUM(F14:F15)</f>
        <v>440000</v>
      </c>
      <c r="G16" s="18">
        <f t="shared" ref="G16:S16" si="3">SUM(G14:G15)</f>
        <v>0</v>
      </c>
      <c r="H16" s="18">
        <f t="shared" si="3"/>
        <v>0</v>
      </c>
      <c r="I16" s="18">
        <f>SUM(I14:I15)</f>
        <v>105000</v>
      </c>
      <c r="J16" s="18">
        <f>SUM(J14:J15)</f>
        <v>335000</v>
      </c>
      <c r="K16" s="18">
        <f t="shared" si="3"/>
        <v>0</v>
      </c>
      <c r="L16" s="18">
        <f t="shared" si="3"/>
        <v>0</v>
      </c>
      <c r="M16" s="18">
        <f t="shared" si="3"/>
        <v>0</v>
      </c>
      <c r="N16" s="18">
        <f t="shared" si="3"/>
        <v>0</v>
      </c>
      <c r="O16" s="18">
        <f t="shared" si="3"/>
        <v>0</v>
      </c>
      <c r="P16" s="18">
        <f t="shared" si="3"/>
        <v>0</v>
      </c>
      <c r="Q16" s="18">
        <f t="shared" si="3"/>
        <v>0</v>
      </c>
      <c r="R16" s="18">
        <f t="shared" si="3"/>
        <v>0</v>
      </c>
      <c r="S16" s="18">
        <f t="shared" si="3"/>
        <v>440000</v>
      </c>
    </row>
    <row r="17" spans="1:19" s="19" customFormat="1" ht="14.25">
      <c r="A17" s="25"/>
      <c r="B17" s="114" t="s">
        <v>15</v>
      </c>
      <c r="C17" s="115"/>
      <c r="D17" s="115"/>
      <c r="E17" s="116"/>
      <c r="F17" s="26">
        <f>SUM(F11+F13+F16)</f>
        <v>1140000</v>
      </c>
      <c r="G17" s="26">
        <f t="shared" ref="G17:S17" si="4">SUM(G11+G13+G16)</f>
        <v>0</v>
      </c>
      <c r="H17" s="26">
        <f t="shared" si="4"/>
        <v>105000</v>
      </c>
      <c r="I17" s="26">
        <f t="shared" si="4"/>
        <v>455000</v>
      </c>
      <c r="J17" s="26">
        <f t="shared" si="4"/>
        <v>580000</v>
      </c>
      <c r="K17" s="26">
        <f t="shared" si="4"/>
        <v>0</v>
      </c>
      <c r="L17" s="26">
        <f t="shared" si="4"/>
        <v>0</v>
      </c>
      <c r="M17" s="26">
        <f t="shared" si="4"/>
        <v>0</v>
      </c>
      <c r="N17" s="26">
        <f t="shared" si="4"/>
        <v>0</v>
      </c>
      <c r="O17" s="26">
        <f t="shared" si="4"/>
        <v>0</v>
      </c>
      <c r="P17" s="26">
        <f t="shared" si="4"/>
        <v>0</v>
      </c>
      <c r="Q17" s="26">
        <f t="shared" si="4"/>
        <v>0</v>
      </c>
      <c r="R17" s="26">
        <f t="shared" si="4"/>
        <v>0</v>
      </c>
      <c r="S17" s="26">
        <f t="shared" si="4"/>
        <v>1140000</v>
      </c>
    </row>
    <row r="18" spans="1:19" s="19" customFormat="1" ht="40.5">
      <c r="A18" s="27">
        <v>1</v>
      </c>
      <c r="B18" s="126" t="s">
        <v>16</v>
      </c>
      <c r="C18" s="163" t="s">
        <v>17</v>
      </c>
      <c r="D18" s="28">
        <v>1</v>
      </c>
      <c r="E18" s="29" t="s">
        <v>18</v>
      </c>
      <c r="F18" s="23">
        <v>120000</v>
      </c>
      <c r="G18" s="23"/>
      <c r="H18" s="23"/>
      <c r="I18" s="99">
        <f>F18*0.3</f>
        <v>36000</v>
      </c>
      <c r="J18" s="23">
        <f>F18*0.7</f>
        <v>84000</v>
      </c>
      <c r="K18" s="23"/>
      <c r="L18" s="23"/>
      <c r="M18" s="23"/>
      <c r="N18" s="23"/>
      <c r="O18" s="23"/>
      <c r="P18" s="23"/>
      <c r="Q18" s="23"/>
      <c r="R18" s="23"/>
      <c r="S18" s="16">
        <f t="shared" ref="S18:S22" si="5">SUM(G18:R18)</f>
        <v>120000</v>
      </c>
    </row>
    <row r="19" spans="1:19" s="19" customFormat="1" ht="40.5">
      <c r="A19" s="27">
        <v>1</v>
      </c>
      <c r="B19" s="126"/>
      <c r="C19" s="163"/>
      <c r="D19" s="28">
        <v>3</v>
      </c>
      <c r="E19" s="29" t="s">
        <v>19</v>
      </c>
      <c r="F19" s="30">
        <v>90000</v>
      </c>
      <c r="G19" s="30"/>
      <c r="H19" s="99">
        <v>90000</v>
      </c>
      <c r="J19" s="23"/>
      <c r="K19" s="30"/>
      <c r="L19" s="30"/>
      <c r="M19" s="30"/>
      <c r="N19" s="30"/>
      <c r="O19" s="30"/>
      <c r="P19" s="30"/>
      <c r="Q19" s="30"/>
      <c r="R19" s="30"/>
      <c r="S19" s="16">
        <f t="shared" si="5"/>
        <v>90000</v>
      </c>
    </row>
    <row r="20" spans="1:19" s="19" customFormat="1" ht="27">
      <c r="A20" s="27">
        <v>1</v>
      </c>
      <c r="B20" s="126"/>
      <c r="C20" s="163"/>
      <c r="D20" s="28">
        <v>4</v>
      </c>
      <c r="E20" s="31" t="s">
        <v>20</v>
      </c>
      <c r="F20" s="32">
        <v>350000</v>
      </c>
      <c r="G20" s="32"/>
      <c r="H20" s="99">
        <f>F20*0.3</f>
        <v>105000</v>
      </c>
      <c r="I20" s="23">
        <f>F20*0.7</f>
        <v>244999.99999999997</v>
      </c>
      <c r="K20" s="32"/>
      <c r="L20" s="32"/>
      <c r="M20" s="32"/>
      <c r="N20" s="32"/>
      <c r="O20" s="32"/>
      <c r="P20" s="32"/>
      <c r="Q20" s="32"/>
      <c r="R20" s="32"/>
      <c r="S20" s="16">
        <f t="shared" si="5"/>
        <v>350000</v>
      </c>
    </row>
    <row r="21" spans="1:19" s="19" customFormat="1" ht="27">
      <c r="A21" s="27">
        <v>1</v>
      </c>
      <c r="B21" s="126"/>
      <c r="C21" s="163"/>
      <c r="D21" s="28">
        <v>5</v>
      </c>
      <c r="E21" s="29" t="s">
        <v>21</v>
      </c>
      <c r="F21" s="23">
        <v>120000</v>
      </c>
      <c r="G21" s="23"/>
      <c r="H21" s="88">
        <v>120000</v>
      </c>
      <c r="I21" s="108"/>
      <c r="J21" s="23"/>
      <c r="K21" s="23"/>
      <c r="L21" s="23"/>
      <c r="M21" s="23"/>
      <c r="N21" s="23"/>
      <c r="O21" s="23"/>
      <c r="P21" s="23"/>
      <c r="Q21" s="23"/>
      <c r="R21" s="23"/>
      <c r="S21" s="16">
        <f t="shared" si="5"/>
        <v>120000</v>
      </c>
    </row>
    <row r="22" spans="1:19" s="19" customFormat="1" ht="27">
      <c r="A22" s="27">
        <v>1</v>
      </c>
      <c r="B22" s="126"/>
      <c r="C22" s="163"/>
      <c r="D22" s="28">
        <v>6</v>
      </c>
      <c r="E22" s="33" t="s">
        <v>22</v>
      </c>
      <c r="F22" s="34">
        <v>350000</v>
      </c>
      <c r="G22" s="34"/>
      <c r="H22" s="34"/>
      <c r="I22" s="99">
        <f t="shared" ref="I22" si="6">F22*0.3</f>
        <v>105000</v>
      </c>
      <c r="J22" s="23">
        <f t="shared" ref="J22" si="7">F22*0.7</f>
        <v>244999.99999999997</v>
      </c>
      <c r="K22" s="34"/>
      <c r="L22" s="34"/>
      <c r="M22" s="34"/>
      <c r="N22" s="34"/>
      <c r="O22" s="34"/>
      <c r="P22" s="34"/>
      <c r="Q22" s="34"/>
      <c r="R22" s="34"/>
      <c r="S22" s="16">
        <f t="shared" si="5"/>
        <v>350000</v>
      </c>
    </row>
    <row r="23" spans="1:19" s="19" customFormat="1">
      <c r="A23" s="35"/>
      <c r="B23" s="126"/>
      <c r="C23" s="137" t="s">
        <v>17</v>
      </c>
      <c r="D23" s="137"/>
      <c r="E23" s="137"/>
      <c r="F23" s="36">
        <f>SUM(F18:F22)</f>
        <v>1030000</v>
      </c>
      <c r="G23" s="36">
        <f t="shared" ref="G23:S23" si="8">SUM(G18:G22)</f>
        <v>0</v>
      </c>
      <c r="H23" s="36">
        <f t="shared" si="8"/>
        <v>315000</v>
      </c>
      <c r="I23" s="36">
        <f t="shared" si="8"/>
        <v>386000</v>
      </c>
      <c r="J23" s="36">
        <f t="shared" si="8"/>
        <v>329000</v>
      </c>
      <c r="K23" s="36">
        <f t="shared" si="8"/>
        <v>0</v>
      </c>
      <c r="L23" s="36">
        <f t="shared" si="8"/>
        <v>0</v>
      </c>
      <c r="M23" s="36">
        <f t="shared" si="8"/>
        <v>0</v>
      </c>
      <c r="N23" s="36">
        <f t="shared" si="8"/>
        <v>0</v>
      </c>
      <c r="O23" s="36">
        <f t="shared" si="8"/>
        <v>0</v>
      </c>
      <c r="P23" s="36">
        <f t="shared" si="8"/>
        <v>0</v>
      </c>
      <c r="Q23" s="36">
        <f t="shared" si="8"/>
        <v>0</v>
      </c>
      <c r="R23" s="36">
        <f t="shared" si="8"/>
        <v>0</v>
      </c>
      <c r="S23" s="36">
        <f t="shared" si="8"/>
        <v>1030000</v>
      </c>
    </row>
    <row r="24" spans="1:19" s="19" customFormat="1" ht="14.25">
      <c r="A24" s="37"/>
      <c r="B24" s="130" t="s">
        <v>23</v>
      </c>
      <c r="C24" s="131"/>
      <c r="D24" s="131"/>
      <c r="E24" s="132"/>
      <c r="F24" s="38">
        <f>F23</f>
        <v>1030000</v>
      </c>
      <c r="G24" s="38">
        <f t="shared" ref="G24:S24" si="9">G23</f>
        <v>0</v>
      </c>
      <c r="H24" s="38">
        <f t="shared" si="9"/>
        <v>315000</v>
      </c>
      <c r="I24" s="38">
        <f t="shared" si="9"/>
        <v>386000</v>
      </c>
      <c r="J24" s="38">
        <f t="shared" si="9"/>
        <v>329000</v>
      </c>
      <c r="K24" s="38">
        <f t="shared" si="9"/>
        <v>0</v>
      </c>
      <c r="L24" s="38">
        <f t="shared" si="9"/>
        <v>0</v>
      </c>
      <c r="M24" s="38">
        <f t="shared" si="9"/>
        <v>0</v>
      </c>
      <c r="N24" s="38">
        <f t="shared" si="9"/>
        <v>0</v>
      </c>
      <c r="O24" s="38">
        <f t="shared" si="9"/>
        <v>0</v>
      </c>
      <c r="P24" s="38">
        <f t="shared" si="9"/>
        <v>0</v>
      </c>
      <c r="Q24" s="38">
        <f t="shared" si="9"/>
        <v>0</v>
      </c>
      <c r="R24" s="38">
        <f t="shared" si="9"/>
        <v>0</v>
      </c>
      <c r="S24" s="38">
        <f t="shared" si="9"/>
        <v>1030000</v>
      </c>
    </row>
    <row r="25" spans="1:19" ht="27">
      <c r="A25" s="27">
        <v>1</v>
      </c>
      <c r="B25" s="121" t="s">
        <v>24</v>
      </c>
      <c r="C25" s="39" t="s">
        <v>24</v>
      </c>
      <c r="D25" s="28">
        <v>1</v>
      </c>
      <c r="E25" s="33" t="s">
        <v>20</v>
      </c>
      <c r="F25" s="40">
        <v>350000</v>
      </c>
      <c r="G25" s="40"/>
      <c r="H25" s="40"/>
      <c r="I25" s="99">
        <f>F25*0.3</f>
        <v>105000</v>
      </c>
      <c r="J25" s="23">
        <f>F25*0.7</f>
        <v>244999.99999999997</v>
      </c>
      <c r="K25" s="40"/>
      <c r="L25" s="40"/>
      <c r="M25" s="40"/>
      <c r="N25" s="40"/>
      <c r="O25" s="40"/>
      <c r="P25" s="40"/>
      <c r="Q25" s="40"/>
      <c r="R25" s="40"/>
      <c r="S25" s="16">
        <f>SUM(G25:R25)</f>
        <v>350000</v>
      </c>
    </row>
    <row r="26" spans="1:19">
      <c r="A26" s="17"/>
      <c r="B26" s="122"/>
      <c r="C26" s="137" t="s">
        <v>24</v>
      </c>
      <c r="D26" s="137"/>
      <c r="E26" s="137"/>
      <c r="F26" s="41">
        <f>SUM(F25:F25)</f>
        <v>350000</v>
      </c>
      <c r="G26" s="41">
        <f t="shared" ref="G26:S26" si="10">SUM(G25:G25)</f>
        <v>0</v>
      </c>
      <c r="H26" s="41">
        <f>SUM(H25:H25)</f>
        <v>0</v>
      </c>
      <c r="I26" s="41">
        <f>SUM(I25:I25)</f>
        <v>105000</v>
      </c>
      <c r="J26" s="41">
        <f>SUM(J25:J25)</f>
        <v>244999.99999999997</v>
      </c>
      <c r="K26" s="41">
        <f t="shared" si="10"/>
        <v>0</v>
      </c>
      <c r="L26" s="41">
        <f t="shared" si="10"/>
        <v>0</v>
      </c>
      <c r="M26" s="41">
        <f t="shared" si="10"/>
        <v>0</v>
      </c>
      <c r="N26" s="41">
        <f t="shared" si="10"/>
        <v>0</v>
      </c>
      <c r="O26" s="41">
        <f t="shared" si="10"/>
        <v>0</v>
      </c>
      <c r="P26" s="41">
        <f t="shared" si="10"/>
        <v>0</v>
      </c>
      <c r="Q26" s="41">
        <f t="shared" si="10"/>
        <v>0</v>
      </c>
      <c r="R26" s="41">
        <f t="shared" si="10"/>
        <v>0</v>
      </c>
      <c r="S26" s="41">
        <f t="shared" si="10"/>
        <v>350000</v>
      </c>
    </row>
    <row r="27" spans="1:19" ht="14.25">
      <c r="A27" s="37"/>
      <c r="B27" s="130" t="s">
        <v>25</v>
      </c>
      <c r="C27" s="131"/>
      <c r="D27" s="131"/>
      <c r="E27" s="132"/>
      <c r="F27" s="38">
        <f>F26</f>
        <v>350000</v>
      </c>
      <c r="G27" s="38">
        <f t="shared" ref="G27:S27" si="11">G26</f>
        <v>0</v>
      </c>
      <c r="H27" s="38">
        <f t="shared" si="11"/>
        <v>0</v>
      </c>
      <c r="I27" s="38">
        <f t="shared" si="11"/>
        <v>105000</v>
      </c>
      <c r="J27" s="38">
        <f t="shared" si="11"/>
        <v>244999.99999999997</v>
      </c>
      <c r="K27" s="38">
        <f t="shared" si="11"/>
        <v>0</v>
      </c>
      <c r="L27" s="38">
        <f t="shared" si="11"/>
        <v>0</v>
      </c>
      <c r="M27" s="38">
        <f t="shared" si="11"/>
        <v>0</v>
      </c>
      <c r="N27" s="38">
        <f t="shared" si="11"/>
        <v>0</v>
      </c>
      <c r="O27" s="38">
        <f t="shared" si="11"/>
        <v>0</v>
      </c>
      <c r="P27" s="38">
        <f t="shared" si="11"/>
        <v>0</v>
      </c>
      <c r="Q27" s="38">
        <f t="shared" si="11"/>
        <v>0</v>
      </c>
      <c r="R27" s="38">
        <f t="shared" si="11"/>
        <v>0</v>
      </c>
      <c r="S27" s="38">
        <f t="shared" si="11"/>
        <v>350000</v>
      </c>
    </row>
    <row r="28" spans="1:19" s="12" customFormat="1" ht="14.25">
      <c r="A28" s="42"/>
      <c r="B28" s="157" t="s">
        <v>26</v>
      </c>
      <c r="C28" s="158"/>
      <c r="D28" s="158"/>
      <c r="E28" s="159"/>
      <c r="F28" s="43">
        <f>F17+F24+F27</f>
        <v>2520000</v>
      </c>
      <c r="G28" s="43">
        <f t="shared" ref="G28:S28" si="12">G17+G24+G27</f>
        <v>0</v>
      </c>
      <c r="H28" s="43">
        <f t="shared" si="12"/>
        <v>420000</v>
      </c>
      <c r="I28" s="43">
        <f t="shared" si="12"/>
        <v>946000</v>
      </c>
      <c r="J28" s="43">
        <f t="shared" si="12"/>
        <v>1154000</v>
      </c>
      <c r="K28" s="43">
        <f t="shared" si="12"/>
        <v>0</v>
      </c>
      <c r="L28" s="43">
        <f t="shared" si="12"/>
        <v>0</v>
      </c>
      <c r="M28" s="43">
        <f t="shared" si="12"/>
        <v>0</v>
      </c>
      <c r="N28" s="43">
        <f t="shared" si="12"/>
        <v>0</v>
      </c>
      <c r="O28" s="43">
        <f t="shared" si="12"/>
        <v>0</v>
      </c>
      <c r="P28" s="43">
        <f t="shared" si="12"/>
        <v>0</v>
      </c>
      <c r="Q28" s="43">
        <f t="shared" si="12"/>
        <v>0</v>
      </c>
      <c r="R28" s="43">
        <f t="shared" si="12"/>
        <v>0</v>
      </c>
      <c r="S28" s="43">
        <f t="shared" si="12"/>
        <v>2520000</v>
      </c>
    </row>
    <row r="29" spans="1:19" s="12" customFormat="1" ht="40.5">
      <c r="A29" s="44">
        <v>1</v>
      </c>
      <c r="B29" s="160" t="s">
        <v>7</v>
      </c>
      <c r="C29" s="155" t="s">
        <v>12</v>
      </c>
      <c r="D29" s="21">
        <v>1</v>
      </c>
      <c r="E29" s="45" t="s">
        <v>27</v>
      </c>
      <c r="F29" s="46">
        <v>78000</v>
      </c>
      <c r="G29" s="82"/>
      <c r="H29" s="83"/>
      <c r="I29" s="84">
        <f>F29*0.3</f>
        <v>23400</v>
      </c>
      <c r="J29" s="23">
        <f>F29-I29</f>
        <v>54600</v>
      </c>
      <c r="K29" s="82"/>
      <c r="L29" s="82"/>
      <c r="M29" s="82"/>
      <c r="N29" s="82"/>
      <c r="O29" s="82"/>
      <c r="P29" s="82"/>
      <c r="Q29" s="82"/>
      <c r="R29" s="82"/>
      <c r="S29" s="16">
        <f>SUM(G29:R29)</f>
        <v>78000</v>
      </c>
    </row>
    <row r="30" spans="1:19" s="12" customFormat="1">
      <c r="A30" s="44"/>
      <c r="B30" s="161"/>
      <c r="C30" s="155"/>
      <c r="D30" s="162" t="s">
        <v>12</v>
      </c>
      <c r="E30" s="162"/>
      <c r="F30" s="18">
        <f>SUM(F29)</f>
        <v>78000</v>
      </c>
      <c r="G30" s="18">
        <f t="shared" ref="G30:S30" si="13">SUM(G29)</f>
        <v>0</v>
      </c>
      <c r="H30" s="18">
        <f t="shared" si="13"/>
        <v>0</v>
      </c>
      <c r="I30" s="18">
        <f t="shared" si="13"/>
        <v>23400</v>
      </c>
      <c r="J30" s="18">
        <f t="shared" si="13"/>
        <v>54600</v>
      </c>
      <c r="K30" s="18">
        <f t="shared" si="13"/>
        <v>0</v>
      </c>
      <c r="L30" s="18">
        <f t="shared" si="13"/>
        <v>0</v>
      </c>
      <c r="M30" s="18">
        <f t="shared" si="13"/>
        <v>0</v>
      </c>
      <c r="N30" s="18">
        <f t="shared" si="13"/>
        <v>0</v>
      </c>
      <c r="O30" s="18">
        <f t="shared" si="13"/>
        <v>0</v>
      </c>
      <c r="P30" s="18">
        <f t="shared" si="13"/>
        <v>0</v>
      </c>
      <c r="Q30" s="18">
        <f t="shared" si="13"/>
        <v>0</v>
      </c>
      <c r="R30" s="18">
        <f t="shared" si="13"/>
        <v>0</v>
      </c>
      <c r="S30" s="18">
        <f t="shared" si="13"/>
        <v>78000</v>
      </c>
    </row>
    <row r="31" spans="1:19" s="12" customFormat="1">
      <c r="A31" s="44"/>
      <c r="B31" s="153" t="s">
        <v>28</v>
      </c>
      <c r="C31" s="153"/>
      <c r="D31" s="153"/>
      <c r="E31" s="153"/>
      <c r="F31" s="26">
        <f>F30</f>
        <v>78000</v>
      </c>
      <c r="G31" s="26">
        <f t="shared" ref="G31:S31" si="14">G30</f>
        <v>0</v>
      </c>
      <c r="H31" s="26">
        <f t="shared" si="14"/>
        <v>0</v>
      </c>
      <c r="I31" s="26">
        <f t="shared" si="14"/>
        <v>23400</v>
      </c>
      <c r="J31" s="26">
        <f t="shared" si="14"/>
        <v>54600</v>
      </c>
      <c r="K31" s="26">
        <f t="shared" si="14"/>
        <v>0</v>
      </c>
      <c r="L31" s="26">
        <f t="shared" si="14"/>
        <v>0</v>
      </c>
      <c r="M31" s="26">
        <f t="shared" si="14"/>
        <v>0</v>
      </c>
      <c r="N31" s="26">
        <f t="shared" si="14"/>
        <v>0</v>
      </c>
      <c r="O31" s="26">
        <f t="shared" si="14"/>
        <v>0</v>
      </c>
      <c r="P31" s="26">
        <f t="shared" si="14"/>
        <v>0</v>
      </c>
      <c r="Q31" s="26">
        <f t="shared" si="14"/>
        <v>0</v>
      </c>
      <c r="R31" s="26">
        <f t="shared" si="14"/>
        <v>0</v>
      </c>
      <c r="S31" s="26">
        <f t="shared" si="14"/>
        <v>78000</v>
      </c>
    </row>
    <row r="32" spans="1:19" s="12" customFormat="1" ht="54">
      <c r="A32" s="44">
        <v>1</v>
      </c>
      <c r="B32" s="154" t="s">
        <v>24</v>
      </c>
      <c r="C32" s="155" t="s">
        <v>24</v>
      </c>
      <c r="D32" s="47">
        <v>1</v>
      </c>
      <c r="E32" s="48" t="s">
        <v>29</v>
      </c>
      <c r="F32" s="23">
        <v>420000</v>
      </c>
      <c r="G32" s="23"/>
      <c r="H32" s="83"/>
      <c r="I32" s="84">
        <f>F32*0.3</f>
        <v>126000</v>
      </c>
      <c r="J32" s="23">
        <f>F32-I32</f>
        <v>294000</v>
      </c>
      <c r="K32" s="23"/>
      <c r="L32" s="23"/>
      <c r="M32" s="23"/>
      <c r="N32" s="23"/>
      <c r="O32" s="23"/>
      <c r="P32" s="23"/>
      <c r="Q32" s="23"/>
      <c r="R32" s="23"/>
      <c r="S32" s="16">
        <f>SUM(G32:R32)</f>
        <v>420000</v>
      </c>
    </row>
    <row r="33" spans="1:19" s="12" customFormat="1">
      <c r="A33" s="17"/>
      <c r="B33" s="154"/>
      <c r="C33" s="155"/>
      <c r="D33" s="128" t="s">
        <v>24</v>
      </c>
      <c r="E33" s="129"/>
      <c r="F33" s="18">
        <f>SUM(F32)</f>
        <v>420000</v>
      </c>
      <c r="G33" s="18">
        <f t="shared" ref="G33:S33" si="15">SUM(G32)</f>
        <v>0</v>
      </c>
      <c r="H33" s="18">
        <f t="shared" si="15"/>
        <v>0</v>
      </c>
      <c r="I33" s="18">
        <f t="shared" si="15"/>
        <v>126000</v>
      </c>
      <c r="J33" s="18">
        <f t="shared" si="15"/>
        <v>294000</v>
      </c>
      <c r="K33" s="18">
        <f t="shared" si="15"/>
        <v>0</v>
      </c>
      <c r="L33" s="18">
        <f t="shared" si="15"/>
        <v>0</v>
      </c>
      <c r="M33" s="18">
        <f t="shared" si="15"/>
        <v>0</v>
      </c>
      <c r="N33" s="18">
        <f t="shared" si="15"/>
        <v>0</v>
      </c>
      <c r="O33" s="18">
        <f t="shared" si="15"/>
        <v>0</v>
      </c>
      <c r="P33" s="18">
        <f t="shared" si="15"/>
        <v>0</v>
      </c>
      <c r="Q33" s="18">
        <f t="shared" si="15"/>
        <v>0</v>
      </c>
      <c r="R33" s="18">
        <f t="shared" si="15"/>
        <v>0</v>
      </c>
      <c r="S33" s="18">
        <f t="shared" si="15"/>
        <v>420000</v>
      </c>
    </row>
    <row r="34" spans="1:19" s="12" customFormat="1">
      <c r="A34" s="25"/>
      <c r="B34" s="153" t="s">
        <v>25</v>
      </c>
      <c r="C34" s="153"/>
      <c r="D34" s="153"/>
      <c r="E34" s="153"/>
      <c r="F34" s="26">
        <f>F33</f>
        <v>420000</v>
      </c>
      <c r="G34" s="26">
        <f t="shared" ref="G34:S34" si="16">G33</f>
        <v>0</v>
      </c>
      <c r="H34" s="26">
        <f t="shared" si="16"/>
        <v>0</v>
      </c>
      <c r="I34" s="26">
        <f t="shared" si="16"/>
        <v>126000</v>
      </c>
      <c r="J34" s="26">
        <f t="shared" si="16"/>
        <v>294000</v>
      </c>
      <c r="K34" s="26">
        <f t="shared" si="16"/>
        <v>0</v>
      </c>
      <c r="L34" s="26">
        <f t="shared" si="16"/>
        <v>0</v>
      </c>
      <c r="M34" s="26">
        <f t="shared" si="16"/>
        <v>0</v>
      </c>
      <c r="N34" s="26">
        <f t="shared" si="16"/>
        <v>0</v>
      </c>
      <c r="O34" s="26">
        <f t="shared" si="16"/>
        <v>0</v>
      </c>
      <c r="P34" s="26">
        <f t="shared" si="16"/>
        <v>0</v>
      </c>
      <c r="Q34" s="26">
        <f t="shared" si="16"/>
        <v>0</v>
      </c>
      <c r="R34" s="26">
        <f t="shared" si="16"/>
        <v>0</v>
      </c>
      <c r="S34" s="26">
        <f t="shared" si="16"/>
        <v>420000</v>
      </c>
    </row>
    <row r="35" spans="1:19" s="12" customFormat="1">
      <c r="A35" s="42"/>
      <c r="B35" s="156" t="s">
        <v>30</v>
      </c>
      <c r="C35" s="156"/>
      <c r="D35" s="156"/>
      <c r="E35" s="156"/>
      <c r="F35" s="43">
        <f>F31+F34</f>
        <v>498000</v>
      </c>
      <c r="G35" s="43">
        <f t="shared" ref="G35:S35" si="17">G31+G34</f>
        <v>0</v>
      </c>
      <c r="H35" s="43">
        <f t="shared" si="17"/>
        <v>0</v>
      </c>
      <c r="I35" s="43">
        <f t="shared" si="17"/>
        <v>149400</v>
      </c>
      <c r="J35" s="43">
        <f t="shared" si="17"/>
        <v>348600</v>
      </c>
      <c r="K35" s="43">
        <f t="shared" si="17"/>
        <v>0</v>
      </c>
      <c r="L35" s="43">
        <f t="shared" si="17"/>
        <v>0</v>
      </c>
      <c r="M35" s="43">
        <f t="shared" si="17"/>
        <v>0</v>
      </c>
      <c r="N35" s="43">
        <f t="shared" si="17"/>
        <v>0</v>
      </c>
      <c r="O35" s="43">
        <f t="shared" si="17"/>
        <v>0</v>
      </c>
      <c r="P35" s="43">
        <f t="shared" si="17"/>
        <v>0</v>
      </c>
      <c r="Q35" s="43">
        <f t="shared" si="17"/>
        <v>0</v>
      </c>
      <c r="R35" s="43">
        <f t="shared" si="17"/>
        <v>0</v>
      </c>
      <c r="S35" s="43">
        <f t="shared" si="17"/>
        <v>498000</v>
      </c>
    </row>
    <row r="36" spans="1:19" s="12" customFormat="1">
      <c r="A36" s="49"/>
      <c r="B36" s="150" t="s">
        <v>31</v>
      </c>
      <c r="C36" s="150"/>
      <c r="D36" s="150"/>
      <c r="E36" s="150"/>
      <c r="F36" s="50">
        <f>F28+F35</f>
        <v>3018000</v>
      </c>
      <c r="G36" s="50">
        <f t="shared" ref="G36:S36" si="18">G28+G35</f>
        <v>0</v>
      </c>
      <c r="H36" s="50">
        <f t="shared" si="18"/>
        <v>420000</v>
      </c>
      <c r="I36" s="50">
        <f t="shared" si="18"/>
        <v>1095400</v>
      </c>
      <c r="J36" s="50">
        <f t="shared" si="18"/>
        <v>1502600</v>
      </c>
      <c r="K36" s="50">
        <f t="shared" si="18"/>
        <v>0</v>
      </c>
      <c r="L36" s="50">
        <f t="shared" si="18"/>
        <v>0</v>
      </c>
      <c r="M36" s="50">
        <f t="shared" si="18"/>
        <v>0</v>
      </c>
      <c r="N36" s="50">
        <f t="shared" si="18"/>
        <v>0</v>
      </c>
      <c r="O36" s="50">
        <f t="shared" si="18"/>
        <v>0</v>
      </c>
      <c r="P36" s="50">
        <f t="shared" si="18"/>
        <v>0</v>
      </c>
      <c r="Q36" s="50">
        <f t="shared" si="18"/>
        <v>0</v>
      </c>
      <c r="R36" s="50">
        <f t="shared" si="18"/>
        <v>0</v>
      </c>
      <c r="S36" s="50">
        <f t="shared" si="18"/>
        <v>3018000</v>
      </c>
    </row>
    <row r="37" spans="1:19" s="54" customFormat="1">
      <c r="A37" s="51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</row>
    <row r="38" spans="1:19">
      <c r="A38" s="10"/>
      <c r="B38" s="151" t="s">
        <v>32</v>
      </c>
      <c r="C38" s="151"/>
      <c r="D38" s="151"/>
      <c r="E38" s="15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19">
      <c r="A39" s="55" t="s">
        <v>33</v>
      </c>
      <c r="B39" s="152" t="s">
        <v>7</v>
      </c>
      <c r="C39" s="127" t="s">
        <v>8</v>
      </c>
      <c r="D39" s="21">
        <v>1</v>
      </c>
      <c r="E39" s="22" t="s">
        <v>34</v>
      </c>
      <c r="F39" s="23">
        <v>600000</v>
      </c>
      <c r="G39" s="23">
        <v>20000</v>
      </c>
      <c r="H39" s="23">
        <v>60000</v>
      </c>
      <c r="I39" s="23">
        <v>60000</v>
      </c>
      <c r="J39" s="23">
        <v>50000</v>
      </c>
      <c r="K39" s="23">
        <v>50000</v>
      </c>
      <c r="L39" s="23">
        <v>50000</v>
      </c>
      <c r="M39" s="23">
        <v>50000</v>
      </c>
      <c r="N39" s="23">
        <v>50000</v>
      </c>
      <c r="O39" s="23">
        <v>50000</v>
      </c>
      <c r="P39" s="23">
        <v>50000</v>
      </c>
      <c r="Q39" s="23">
        <v>60000</v>
      </c>
      <c r="R39" s="23">
        <v>50000</v>
      </c>
      <c r="S39" s="16">
        <f t="shared" ref="S39:S47" si="19">SUM(G39:R39)</f>
        <v>600000</v>
      </c>
    </row>
    <row r="40" spans="1:19">
      <c r="A40" s="13">
        <v>1</v>
      </c>
      <c r="B40" s="152"/>
      <c r="C40" s="127"/>
      <c r="D40" s="21">
        <v>2</v>
      </c>
      <c r="E40" s="22" t="s">
        <v>35</v>
      </c>
      <c r="F40" s="23">
        <v>300000</v>
      </c>
      <c r="G40" s="23"/>
      <c r="H40" s="23">
        <v>27000</v>
      </c>
      <c r="I40" s="23">
        <v>27000</v>
      </c>
      <c r="J40" s="23">
        <v>27000</v>
      </c>
      <c r="K40" s="23">
        <v>27000</v>
      </c>
      <c r="L40" s="23">
        <v>27000</v>
      </c>
      <c r="M40" s="23">
        <v>27000</v>
      </c>
      <c r="N40" s="23">
        <v>27000</v>
      </c>
      <c r="O40" s="23">
        <v>27000</v>
      </c>
      <c r="P40" s="23">
        <v>27000</v>
      </c>
      <c r="Q40" s="23">
        <v>27000</v>
      </c>
      <c r="R40" s="23">
        <v>30000</v>
      </c>
      <c r="S40" s="16">
        <f t="shared" si="19"/>
        <v>300000</v>
      </c>
    </row>
    <row r="41" spans="1:19">
      <c r="A41" s="13">
        <v>1</v>
      </c>
      <c r="B41" s="152"/>
      <c r="C41" s="127"/>
      <c r="D41" s="21">
        <v>3</v>
      </c>
      <c r="E41" s="22" t="s">
        <v>36</v>
      </c>
      <c r="F41" s="23">
        <v>500000</v>
      </c>
      <c r="G41" s="90"/>
      <c r="H41" s="23">
        <v>45454.5</v>
      </c>
      <c r="I41" s="23">
        <v>45454.55</v>
      </c>
      <c r="J41" s="23">
        <v>45454.55</v>
      </c>
      <c r="K41" s="23">
        <v>45454.55</v>
      </c>
      <c r="L41" s="23">
        <v>45454.55</v>
      </c>
      <c r="M41" s="23">
        <v>45454.55</v>
      </c>
      <c r="N41" s="23">
        <v>45454.55</v>
      </c>
      <c r="O41" s="23">
        <v>45454.55</v>
      </c>
      <c r="P41" s="23">
        <v>45454.55</v>
      </c>
      <c r="Q41" s="23">
        <v>45454.55</v>
      </c>
      <c r="R41" s="23">
        <v>45454.55</v>
      </c>
      <c r="S41" s="16">
        <f>SUM(H41:R41)</f>
        <v>499999.99999999994</v>
      </c>
    </row>
    <row r="42" spans="1:19">
      <c r="A42" s="13">
        <v>1</v>
      </c>
      <c r="B42" s="152"/>
      <c r="C42" s="127"/>
      <c r="D42" s="21">
        <v>4</v>
      </c>
      <c r="E42" s="22" t="s">
        <v>37</v>
      </c>
      <c r="F42" s="23">
        <v>300000</v>
      </c>
      <c r="G42" s="23"/>
      <c r="H42" s="23">
        <v>30000</v>
      </c>
      <c r="I42" s="23">
        <v>30000</v>
      </c>
      <c r="J42" s="23">
        <v>30000</v>
      </c>
      <c r="K42" s="23">
        <v>30000</v>
      </c>
      <c r="L42" s="23">
        <v>30000</v>
      </c>
      <c r="M42" s="23">
        <v>30000</v>
      </c>
      <c r="N42" s="23">
        <v>30000</v>
      </c>
      <c r="O42" s="23">
        <v>30000</v>
      </c>
      <c r="P42" s="23">
        <v>30000</v>
      </c>
      <c r="Q42" s="23">
        <v>30000</v>
      </c>
      <c r="R42" s="23"/>
      <c r="S42" s="16">
        <f t="shared" si="19"/>
        <v>300000</v>
      </c>
    </row>
    <row r="43" spans="1:19" s="19" customFormat="1">
      <c r="A43" s="13">
        <v>1</v>
      </c>
      <c r="B43" s="152"/>
      <c r="C43" s="127"/>
      <c r="D43" s="21">
        <v>5</v>
      </c>
      <c r="E43" s="22" t="s">
        <v>38</v>
      </c>
      <c r="F43" s="23">
        <v>500000</v>
      </c>
      <c r="G43" s="23"/>
      <c r="H43" s="23">
        <v>50000</v>
      </c>
      <c r="I43" s="23">
        <v>50000</v>
      </c>
      <c r="J43" s="23">
        <v>50000</v>
      </c>
      <c r="K43" s="23">
        <v>50000</v>
      </c>
      <c r="L43" s="23">
        <v>50000</v>
      </c>
      <c r="M43" s="23">
        <v>50000</v>
      </c>
      <c r="N43" s="23">
        <v>50000</v>
      </c>
      <c r="O43" s="23">
        <v>50000</v>
      </c>
      <c r="P43" s="23">
        <v>50000</v>
      </c>
      <c r="Q43" s="23">
        <v>50000</v>
      </c>
      <c r="R43" s="23"/>
      <c r="S43" s="16">
        <f t="shared" si="19"/>
        <v>500000</v>
      </c>
    </row>
    <row r="44" spans="1:19" s="19" customFormat="1">
      <c r="A44" s="13">
        <v>1</v>
      </c>
      <c r="B44" s="152"/>
      <c r="C44" s="127"/>
      <c r="D44" s="21">
        <v>6</v>
      </c>
      <c r="E44" s="22" t="s">
        <v>39</v>
      </c>
      <c r="F44" s="23">
        <v>350000</v>
      </c>
      <c r="G44" s="85"/>
      <c r="H44" s="23"/>
      <c r="I44" s="23"/>
      <c r="J44" s="23"/>
      <c r="K44" s="23"/>
      <c r="L44" s="86"/>
      <c r="M44" s="89">
        <f>F44*0.3</f>
        <v>105000</v>
      </c>
      <c r="N44" s="23">
        <f>F44-M44</f>
        <v>245000</v>
      </c>
      <c r="O44" s="23"/>
      <c r="P44" s="85"/>
      <c r="Q44" s="85"/>
      <c r="R44" s="85"/>
      <c r="S44" s="16">
        <f t="shared" si="19"/>
        <v>350000</v>
      </c>
    </row>
    <row r="45" spans="1:19" s="19" customFormat="1">
      <c r="A45" s="13">
        <v>1</v>
      </c>
      <c r="B45" s="152"/>
      <c r="C45" s="127"/>
      <c r="D45" s="21">
        <v>7</v>
      </c>
      <c r="E45" s="22" t="s">
        <v>40</v>
      </c>
      <c r="F45" s="23">
        <v>750000</v>
      </c>
      <c r="G45" s="85"/>
      <c r="H45" s="23"/>
      <c r="I45" s="23"/>
      <c r="J45" s="88"/>
      <c r="K45" s="88"/>
      <c r="L45" s="86"/>
      <c r="M45" s="89">
        <f>F45*0.3</f>
        <v>225000</v>
      </c>
      <c r="N45" s="89">
        <v>450000</v>
      </c>
      <c r="O45" s="23">
        <f>F45-M45-N45</f>
        <v>75000</v>
      </c>
      <c r="P45" s="85"/>
      <c r="Q45" s="85"/>
      <c r="R45" s="85"/>
      <c r="S45" s="16">
        <f t="shared" si="19"/>
        <v>750000</v>
      </c>
    </row>
    <row r="46" spans="1:19" s="19" customFormat="1">
      <c r="A46" s="55" t="s">
        <v>33</v>
      </c>
      <c r="B46" s="152"/>
      <c r="C46" s="127"/>
      <c r="D46" s="21">
        <v>8</v>
      </c>
      <c r="E46" s="22" t="s">
        <v>41</v>
      </c>
      <c r="F46" s="23">
        <v>420000</v>
      </c>
      <c r="G46" s="85"/>
      <c r="H46" s="23"/>
      <c r="I46" s="23"/>
      <c r="J46" s="23"/>
      <c r="K46" s="23"/>
      <c r="L46" s="23"/>
      <c r="M46" s="86"/>
      <c r="N46" s="89">
        <f>F46*0.3</f>
        <v>126000</v>
      </c>
      <c r="O46" s="23">
        <f>F46-N46</f>
        <v>294000</v>
      </c>
      <c r="P46" s="85"/>
      <c r="Q46" s="85"/>
      <c r="R46" s="85"/>
      <c r="S46" s="16">
        <f t="shared" si="19"/>
        <v>420000</v>
      </c>
    </row>
    <row r="47" spans="1:19" s="19" customFormat="1">
      <c r="A47" s="13">
        <v>1</v>
      </c>
      <c r="B47" s="152"/>
      <c r="C47" s="127"/>
      <c r="D47" s="21">
        <v>9</v>
      </c>
      <c r="E47" s="22" t="s">
        <v>42</v>
      </c>
      <c r="F47" s="23">
        <v>250000</v>
      </c>
      <c r="G47" s="85"/>
      <c r="H47" s="23"/>
      <c r="I47" s="23"/>
      <c r="J47" s="23"/>
      <c r="K47" s="23"/>
      <c r="L47" s="23"/>
      <c r="M47" s="86"/>
      <c r="N47" s="89">
        <f>F47*0.3</f>
        <v>75000</v>
      </c>
      <c r="O47" s="23">
        <f>F47-N47</f>
        <v>175000</v>
      </c>
      <c r="P47" s="85"/>
      <c r="Q47" s="85"/>
      <c r="R47" s="85"/>
      <c r="S47" s="16">
        <f t="shared" si="19"/>
        <v>250000</v>
      </c>
    </row>
    <row r="48" spans="1:19" s="19" customFormat="1">
      <c r="A48" s="17"/>
      <c r="B48" s="152"/>
      <c r="C48" s="127"/>
      <c r="D48" s="119" t="s">
        <v>8</v>
      </c>
      <c r="E48" s="120"/>
      <c r="F48" s="18">
        <f>SUM(F39:F47)</f>
        <v>3970000</v>
      </c>
      <c r="G48" s="18">
        <f t="shared" ref="G48:S48" si="20">SUM(G39:G47)</f>
        <v>20000</v>
      </c>
      <c r="H48" s="18">
        <f t="shared" si="20"/>
        <v>212454.5</v>
      </c>
      <c r="I48" s="18">
        <f t="shared" si="20"/>
        <v>212454.55</v>
      </c>
      <c r="J48" s="18">
        <f t="shared" si="20"/>
        <v>202454.55</v>
      </c>
      <c r="K48" s="18">
        <f t="shared" si="20"/>
        <v>202454.55</v>
      </c>
      <c r="L48" s="18">
        <f t="shared" si="20"/>
        <v>202454.55</v>
      </c>
      <c r="M48" s="18">
        <f t="shared" si="20"/>
        <v>532454.55000000005</v>
      </c>
      <c r="N48" s="18">
        <f t="shared" si="20"/>
        <v>1098454.55</v>
      </c>
      <c r="O48" s="18">
        <f t="shared" si="20"/>
        <v>746454.55</v>
      </c>
      <c r="P48" s="18">
        <f t="shared" si="20"/>
        <v>202454.55</v>
      </c>
      <c r="Q48" s="18">
        <f t="shared" si="20"/>
        <v>212454.55</v>
      </c>
      <c r="R48" s="18">
        <f t="shared" si="20"/>
        <v>125454.55</v>
      </c>
      <c r="S48" s="18">
        <f t="shared" si="20"/>
        <v>3970000</v>
      </c>
    </row>
    <row r="49" spans="1:19" s="19" customFormat="1">
      <c r="A49" s="20">
        <v>2</v>
      </c>
      <c r="B49" s="152"/>
      <c r="C49" s="127" t="s">
        <v>43</v>
      </c>
      <c r="D49" s="56">
        <v>1</v>
      </c>
      <c r="E49" s="22" t="s">
        <v>44</v>
      </c>
      <c r="F49" s="23">
        <v>300000</v>
      </c>
      <c r="G49" s="23"/>
      <c r="H49" s="23">
        <v>30000</v>
      </c>
      <c r="I49" s="23">
        <v>30000</v>
      </c>
      <c r="J49" s="23">
        <v>30000</v>
      </c>
      <c r="K49" s="23">
        <v>30000</v>
      </c>
      <c r="L49" s="23">
        <v>30000</v>
      </c>
      <c r="M49" s="23">
        <v>30000</v>
      </c>
      <c r="N49" s="23">
        <v>30000</v>
      </c>
      <c r="O49" s="23">
        <v>30000</v>
      </c>
      <c r="P49" s="23">
        <v>30000</v>
      </c>
      <c r="Q49" s="23">
        <v>30000</v>
      </c>
      <c r="R49" s="23"/>
      <c r="S49" s="16">
        <f>SUM(G49:R49)</f>
        <v>300000</v>
      </c>
    </row>
    <row r="50" spans="1:19" s="19" customFormat="1">
      <c r="A50" s="17"/>
      <c r="B50" s="152"/>
      <c r="C50" s="127"/>
      <c r="D50" s="119" t="s">
        <v>43</v>
      </c>
      <c r="E50" s="120"/>
      <c r="F50" s="18">
        <f>SUM(F49:F49)</f>
        <v>300000</v>
      </c>
      <c r="G50" s="18">
        <f t="shared" ref="G50:S50" si="21">SUM(G49:G49)</f>
        <v>0</v>
      </c>
      <c r="H50" s="18">
        <f t="shared" si="21"/>
        <v>30000</v>
      </c>
      <c r="I50" s="18">
        <f t="shared" si="21"/>
        <v>30000</v>
      </c>
      <c r="J50" s="18">
        <f t="shared" si="21"/>
        <v>30000</v>
      </c>
      <c r="K50" s="18">
        <f t="shared" si="21"/>
        <v>30000</v>
      </c>
      <c r="L50" s="18">
        <f t="shared" si="21"/>
        <v>30000</v>
      </c>
      <c r="M50" s="18">
        <f t="shared" si="21"/>
        <v>30000</v>
      </c>
      <c r="N50" s="18">
        <f t="shared" si="21"/>
        <v>30000</v>
      </c>
      <c r="O50" s="18">
        <f t="shared" si="21"/>
        <v>30000</v>
      </c>
      <c r="P50" s="18">
        <f t="shared" si="21"/>
        <v>30000</v>
      </c>
      <c r="Q50" s="18">
        <f t="shared" si="21"/>
        <v>30000</v>
      </c>
      <c r="R50" s="18">
        <f t="shared" si="21"/>
        <v>0</v>
      </c>
      <c r="S50" s="18">
        <f t="shared" si="21"/>
        <v>300000</v>
      </c>
    </row>
    <row r="51" spans="1:19" s="19" customFormat="1">
      <c r="A51" s="20">
        <v>2</v>
      </c>
      <c r="B51" s="152"/>
      <c r="C51" s="127" t="s">
        <v>45</v>
      </c>
      <c r="D51" s="56">
        <v>1</v>
      </c>
      <c r="E51" s="22" t="s">
        <v>44</v>
      </c>
      <c r="F51" s="57">
        <v>100000</v>
      </c>
      <c r="G51" s="57"/>
      <c r="H51" s="57">
        <v>10000</v>
      </c>
      <c r="I51" s="57">
        <v>10000</v>
      </c>
      <c r="J51" s="57">
        <v>10000</v>
      </c>
      <c r="K51" s="57">
        <v>10000</v>
      </c>
      <c r="L51" s="57">
        <v>10000</v>
      </c>
      <c r="M51" s="57">
        <v>10000</v>
      </c>
      <c r="N51" s="57">
        <v>10000</v>
      </c>
      <c r="O51" s="57">
        <v>10000</v>
      </c>
      <c r="P51" s="57">
        <v>10000</v>
      </c>
      <c r="Q51" s="57">
        <v>10000</v>
      </c>
      <c r="R51" s="57"/>
      <c r="S51" s="16">
        <f t="shared" ref="S51:S52" si="22">SUM(G51:R51)</f>
        <v>100000</v>
      </c>
    </row>
    <row r="52" spans="1:19" s="19" customFormat="1">
      <c r="A52" s="20">
        <v>1</v>
      </c>
      <c r="B52" s="152"/>
      <c r="C52" s="127"/>
      <c r="D52" s="56">
        <v>2</v>
      </c>
      <c r="E52" s="22" t="s">
        <v>46</v>
      </c>
      <c r="F52" s="57">
        <v>600000</v>
      </c>
      <c r="G52" s="57"/>
      <c r="H52" s="57"/>
      <c r="I52" s="57"/>
      <c r="J52" s="86"/>
      <c r="K52" s="87">
        <f>F52*0.3</f>
        <v>180000</v>
      </c>
      <c r="L52" s="23">
        <f>F52-K52</f>
        <v>420000</v>
      </c>
      <c r="M52" s="57"/>
      <c r="N52" s="57"/>
      <c r="O52" s="57"/>
      <c r="P52" s="57"/>
      <c r="Q52" s="57"/>
      <c r="R52" s="57"/>
      <c r="S52" s="16">
        <f t="shared" si="22"/>
        <v>600000</v>
      </c>
    </row>
    <row r="53" spans="1:19" s="19" customFormat="1">
      <c r="A53" s="17"/>
      <c r="B53" s="152"/>
      <c r="C53" s="127"/>
      <c r="D53" s="119" t="s">
        <v>47</v>
      </c>
      <c r="E53" s="120"/>
      <c r="F53" s="18">
        <f>SUM(F51:F52)</f>
        <v>700000</v>
      </c>
      <c r="G53" s="18">
        <f t="shared" ref="G53:S53" si="23">SUM(G51:G52)</f>
        <v>0</v>
      </c>
      <c r="H53" s="18">
        <f t="shared" si="23"/>
        <v>10000</v>
      </c>
      <c r="I53" s="18">
        <f t="shared" si="23"/>
        <v>10000</v>
      </c>
      <c r="J53" s="18">
        <f t="shared" si="23"/>
        <v>10000</v>
      </c>
      <c r="K53" s="18">
        <f t="shared" si="23"/>
        <v>190000</v>
      </c>
      <c r="L53" s="18">
        <f t="shared" si="23"/>
        <v>430000</v>
      </c>
      <c r="M53" s="18">
        <f t="shared" si="23"/>
        <v>10000</v>
      </c>
      <c r="N53" s="18">
        <f t="shared" si="23"/>
        <v>10000</v>
      </c>
      <c r="O53" s="18">
        <f t="shared" si="23"/>
        <v>10000</v>
      </c>
      <c r="P53" s="18">
        <f t="shared" si="23"/>
        <v>10000</v>
      </c>
      <c r="Q53" s="18">
        <f t="shared" si="23"/>
        <v>10000</v>
      </c>
      <c r="R53" s="18">
        <f t="shared" si="23"/>
        <v>0</v>
      </c>
      <c r="S53" s="18">
        <f t="shared" si="23"/>
        <v>700000</v>
      </c>
    </row>
    <row r="54" spans="1:19" s="19" customFormat="1">
      <c r="A54" s="20">
        <v>2</v>
      </c>
      <c r="B54" s="152"/>
      <c r="C54" s="127" t="s">
        <v>12</v>
      </c>
      <c r="D54" s="56">
        <v>1</v>
      </c>
      <c r="E54" s="22" t="s">
        <v>44</v>
      </c>
      <c r="F54" s="23">
        <v>600000</v>
      </c>
      <c r="G54" s="23"/>
      <c r="H54" s="23">
        <v>60000</v>
      </c>
      <c r="I54" s="23">
        <v>60000</v>
      </c>
      <c r="J54" s="23">
        <v>60000</v>
      </c>
      <c r="K54" s="23">
        <v>60000</v>
      </c>
      <c r="L54" s="23">
        <v>60000</v>
      </c>
      <c r="M54" s="23">
        <v>60000</v>
      </c>
      <c r="N54" s="23">
        <v>60000</v>
      </c>
      <c r="O54" s="23">
        <v>60000</v>
      </c>
      <c r="P54" s="23">
        <v>60000</v>
      </c>
      <c r="Q54" s="23">
        <v>60000</v>
      </c>
      <c r="R54" s="23"/>
      <c r="S54" s="16">
        <f>SUM(G54:R54)</f>
        <v>600000</v>
      </c>
    </row>
    <row r="55" spans="1:19" s="19" customFormat="1">
      <c r="A55" s="17"/>
      <c r="B55" s="152"/>
      <c r="C55" s="127"/>
      <c r="D55" s="119" t="s">
        <v>12</v>
      </c>
      <c r="E55" s="120"/>
      <c r="F55" s="18">
        <f>SUM(F54:F54)</f>
        <v>600000</v>
      </c>
      <c r="G55" s="18">
        <f t="shared" ref="G55:S55" si="24">SUM(G54:G54)</f>
        <v>0</v>
      </c>
      <c r="H55" s="18">
        <f t="shared" si="24"/>
        <v>60000</v>
      </c>
      <c r="I55" s="18">
        <f t="shared" si="24"/>
        <v>60000</v>
      </c>
      <c r="J55" s="18">
        <f t="shared" si="24"/>
        <v>60000</v>
      </c>
      <c r="K55" s="18">
        <f t="shared" si="24"/>
        <v>60000</v>
      </c>
      <c r="L55" s="18">
        <f t="shared" si="24"/>
        <v>60000</v>
      </c>
      <c r="M55" s="18">
        <f t="shared" si="24"/>
        <v>60000</v>
      </c>
      <c r="N55" s="18">
        <f t="shared" si="24"/>
        <v>60000</v>
      </c>
      <c r="O55" s="18">
        <f t="shared" si="24"/>
        <v>60000</v>
      </c>
      <c r="P55" s="18">
        <f t="shared" si="24"/>
        <v>60000</v>
      </c>
      <c r="Q55" s="18">
        <f t="shared" si="24"/>
        <v>60000</v>
      </c>
      <c r="R55" s="18">
        <f t="shared" si="24"/>
        <v>0</v>
      </c>
      <c r="S55" s="18">
        <f t="shared" si="24"/>
        <v>600000</v>
      </c>
    </row>
    <row r="56" spans="1:19" s="19" customFormat="1">
      <c r="A56" s="20">
        <v>2</v>
      </c>
      <c r="B56" s="152"/>
      <c r="C56" s="127" t="s">
        <v>10</v>
      </c>
      <c r="D56" s="56">
        <v>1</v>
      </c>
      <c r="E56" s="22" t="s">
        <v>48</v>
      </c>
      <c r="F56" s="23">
        <v>800000</v>
      </c>
      <c r="G56" s="23"/>
      <c r="H56" s="23">
        <v>80000</v>
      </c>
      <c r="I56" s="23">
        <v>80000</v>
      </c>
      <c r="J56" s="23">
        <v>70000</v>
      </c>
      <c r="K56" s="23">
        <v>70000</v>
      </c>
      <c r="L56" s="23">
        <v>70000</v>
      </c>
      <c r="M56" s="23">
        <v>70000</v>
      </c>
      <c r="N56" s="23">
        <v>70000</v>
      </c>
      <c r="O56" s="23">
        <v>70000</v>
      </c>
      <c r="P56" s="23">
        <v>70000</v>
      </c>
      <c r="Q56" s="23">
        <v>80000</v>
      </c>
      <c r="R56" s="23">
        <v>70000</v>
      </c>
      <c r="S56" s="16">
        <f t="shared" ref="S56:S58" si="25">SUM(G56:R56)</f>
        <v>800000</v>
      </c>
    </row>
    <row r="57" spans="1:19" s="19" customFormat="1" ht="27">
      <c r="A57" s="20">
        <v>2</v>
      </c>
      <c r="B57" s="152"/>
      <c r="C57" s="127"/>
      <c r="D57" s="56">
        <v>2</v>
      </c>
      <c r="E57" s="22" t="s">
        <v>49</v>
      </c>
      <c r="F57" s="57">
        <v>300000</v>
      </c>
      <c r="G57" s="86"/>
      <c r="H57" s="87">
        <f>F57*0.3</f>
        <v>90000</v>
      </c>
      <c r="I57" s="57">
        <f>F57-H57</f>
        <v>210000</v>
      </c>
      <c r="J57" s="57"/>
      <c r="K57" s="57"/>
      <c r="L57" s="57"/>
      <c r="M57" s="57"/>
      <c r="N57" s="57"/>
      <c r="O57" s="57"/>
      <c r="P57" s="57"/>
      <c r="Q57" s="57"/>
      <c r="R57" s="57"/>
      <c r="S57" s="16">
        <f t="shared" si="25"/>
        <v>300000</v>
      </c>
    </row>
    <row r="58" spans="1:19" s="19" customFormat="1">
      <c r="A58" s="13">
        <v>2</v>
      </c>
      <c r="B58" s="152"/>
      <c r="C58" s="127"/>
      <c r="D58" s="56">
        <v>3</v>
      </c>
      <c r="E58" s="22" t="s">
        <v>50</v>
      </c>
      <c r="F58" s="58">
        <v>700000</v>
      </c>
      <c r="G58" s="86"/>
      <c r="H58" s="87">
        <f>F58*0.3</f>
        <v>210000</v>
      </c>
      <c r="I58" s="57">
        <f>F58-H58</f>
        <v>490000</v>
      </c>
      <c r="J58" s="58"/>
      <c r="K58" s="58"/>
      <c r="L58" s="58"/>
      <c r="M58" s="58"/>
      <c r="N58" s="58"/>
      <c r="O58" s="58"/>
      <c r="P58" s="58"/>
      <c r="Q58" s="58"/>
      <c r="R58" s="58"/>
      <c r="S58" s="16">
        <f t="shared" si="25"/>
        <v>700000</v>
      </c>
    </row>
    <row r="59" spans="1:19" s="19" customFormat="1">
      <c r="A59" s="17"/>
      <c r="B59" s="152"/>
      <c r="C59" s="127"/>
      <c r="D59" s="119" t="s">
        <v>10</v>
      </c>
      <c r="E59" s="120"/>
      <c r="F59" s="18">
        <f>SUM(F56:F58)</f>
        <v>1800000</v>
      </c>
      <c r="G59" s="18">
        <f t="shared" ref="G59:S59" si="26">SUM(G56:G58)</f>
        <v>0</v>
      </c>
      <c r="H59" s="18">
        <f t="shared" si="26"/>
        <v>380000</v>
      </c>
      <c r="I59" s="18">
        <f t="shared" si="26"/>
        <v>780000</v>
      </c>
      <c r="J59" s="18">
        <f t="shared" si="26"/>
        <v>70000</v>
      </c>
      <c r="K59" s="18">
        <f t="shared" si="26"/>
        <v>70000</v>
      </c>
      <c r="L59" s="18">
        <f t="shared" si="26"/>
        <v>70000</v>
      </c>
      <c r="M59" s="18">
        <f t="shared" si="26"/>
        <v>70000</v>
      </c>
      <c r="N59" s="18">
        <f t="shared" si="26"/>
        <v>70000</v>
      </c>
      <c r="O59" s="18">
        <f t="shared" si="26"/>
        <v>70000</v>
      </c>
      <c r="P59" s="18">
        <f t="shared" si="26"/>
        <v>70000</v>
      </c>
      <c r="Q59" s="18">
        <f t="shared" si="26"/>
        <v>80000</v>
      </c>
      <c r="R59" s="18">
        <f t="shared" si="26"/>
        <v>70000</v>
      </c>
      <c r="S59" s="18">
        <f t="shared" si="26"/>
        <v>1800000</v>
      </c>
    </row>
    <row r="60" spans="1:19" s="19" customFormat="1">
      <c r="A60" s="20">
        <v>1</v>
      </c>
      <c r="B60" s="152"/>
      <c r="C60" s="127" t="s">
        <v>51</v>
      </c>
      <c r="D60" s="56">
        <v>1</v>
      </c>
      <c r="E60" s="22" t="s">
        <v>52</v>
      </c>
      <c r="F60" s="59">
        <v>300000</v>
      </c>
      <c r="G60" s="86"/>
      <c r="H60" s="87">
        <f>F60*0.3</f>
        <v>90000</v>
      </c>
      <c r="I60" s="57">
        <v>30000</v>
      </c>
      <c r="J60" s="57">
        <v>30000</v>
      </c>
      <c r="K60" s="57">
        <v>30000</v>
      </c>
      <c r="L60" s="57">
        <v>30000</v>
      </c>
      <c r="M60" s="57">
        <v>30000</v>
      </c>
      <c r="N60" s="57">
        <v>60000</v>
      </c>
      <c r="O60" s="59"/>
      <c r="P60" s="59"/>
      <c r="Q60" s="59"/>
      <c r="R60" s="59"/>
      <c r="S60" s="16">
        <f>SUM(G60:R60)</f>
        <v>300000</v>
      </c>
    </row>
    <row r="61" spans="1:19" s="19" customFormat="1">
      <c r="A61" s="17"/>
      <c r="B61" s="152"/>
      <c r="C61" s="127"/>
      <c r="D61" s="119" t="s">
        <v>51</v>
      </c>
      <c r="E61" s="120"/>
      <c r="F61" s="18">
        <f>SUM(F60)</f>
        <v>300000</v>
      </c>
      <c r="G61" s="18">
        <f t="shared" ref="G61:S61" si="27">SUM(G60)</f>
        <v>0</v>
      </c>
      <c r="H61" s="18">
        <f t="shared" si="27"/>
        <v>90000</v>
      </c>
      <c r="I61" s="18">
        <f t="shared" si="27"/>
        <v>30000</v>
      </c>
      <c r="J61" s="18">
        <f t="shared" si="27"/>
        <v>30000</v>
      </c>
      <c r="K61" s="18">
        <f t="shared" si="27"/>
        <v>30000</v>
      </c>
      <c r="L61" s="18">
        <f t="shared" si="27"/>
        <v>30000</v>
      </c>
      <c r="M61" s="18">
        <f t="shared" si="27"/>
        <v>30000</v>
      </c>
      <c r="N61" s="18">
        <f t="shared" si="27"/>
        <v>60000</v>
      </c>
      <c r="O61" s="18">
        <f t="shared" si="27"/>
        <v>0</v>
      </c>
      <c r="P61" s="18">
        <f t="shared" si="27"/>
        <v>0</v>
      </c>
      <c r="Q61" s="18">
        <f t="shared" si="27"/>
        <v>0</v>
      </c>
      <c r="R61" s="18">
        <f t="shared" si="27"/>
        <v>0</v>
      </c>
      <c r="S61" s="18">
        <f t="shared" si="27"/>
        <v>300000</v>
      </c>
    </row>
    <row r="62" spans="1:19" s="19" customFormat="1">
      <c r="A62" s="20">
        <v>2</v>
      </c>
      <c r="B62" s="152"/>
      <c r="C62" s="127" t="s">
        <v>53</v>
      </c>
      <c r="D62" s="56">
        <v>1</v>
      </c>
      <c r="E62" s="22" t="s">
        <v>54</v>
      </c>
      <c r="F62" s="23">
        <v>150000</v>
      </c>
      <c r="G62" s="23"/>
      <c r="H62" s="23">
        <v>15000</v>
      </c>
      <c r="I62" s="23">
        <v>15000</v>
      </c>
      <c r="J62" s="23">
        <v>15000</v>
      </c>
      <c r="K62" s="23">
        <v>15000</v>
      </c>
      <c r="L62" s="23">
        <v>15000</v>
      </c>
      <c r="M62" s="23">
        <v>15000</v>
      </c>
      <c r="N62" s="23">
        <v>15000</v>
      </c>
      <c r="O62" s="23">
        <v>15000</v>
      </c>
      <c r="P62" s="23">
        <v>15000</v>
      </c>
      <c r="Q62" s="23">
        <v>15000</v>
      </c>
      <c r="R62" s="23"/>
      <c r="S62" s="16">
        <f>SUM(G62:R62)</f>
        <v>150000</v>
      </c>
    </row>
    <row r="63" spans="1:19" s="19" customFormat="1">
      <c r="A63" s="17"/>
      <c r="B63" s="152"/>
      <c r="C63" s="127"/>
      <c r="D63" s="119" t="s">
        <v>53</v>
      </c>
      <c r="E63" s="120"/>
      <c r="F63" s="18">
        <f>SUM(F62:F62)</f>
        <v>150000</v>
      </c>
      <c r="G63" s="18">
        <f t="shared" ref="G63:S63" si="28">SUM(G62:G62)</f>
        <v>0</v>
      </c>
      <c r="H63" s="18">
        <f t="shared" si="28"/>
        <v>15000</v>
      </c>
      <c r="I63" s="18">
        <f t="shared" si="28"/>
        <v>15000</v>
      </c>
      <c r="J63" s="18">
        <f t="shared" si="28"/>
        <v>15000</v>
      </c>
      <c r="K63" s="18">
        <f t="shared" si="28"/>
        <v>15000</v>
      </c>
      <c r="L63" s="18">
        <f t="shared" si="28"/>
        <v>15000</v>
      </c>
      <c r="M63" s="18">
        <f t="shared" si="28"/>
        <v>15000</v>
      </c>
      <c r="N63" s="18">
        <f t="shared" si="28"/>
        <v>15000</v>
      </c>
      <c r="O63" s="18">
        <f t="shared" si="28"/>
        <v>15000</v>
      </c>
      <c r="P63" s="18">
        <f t="shared" si="28"/>
        <v>15000</v>
      </c>
      <c r="Q63" s="18">
        <f t="shared" si="28"/>
        <v>15000</v>
      </c>
      <c r="R63" s="18">
        <f t="shared" si="28"/>
        <v>0</v>
      </c>
      <c r="S63" s="18">
        <f t="shared" si="28"/>
        <v>150000</v>
      </c>
    </row>
    <row r="64" spans="1:19" s="19" customFormat="1">
      <c r="A64" s="25"/>
      <c r="B64" s="114" t="s">
        <v>15</v>
      </c>
      <c r="C64" s="115"/>
      <c r="D64" s="115"/>
      <c r="E64" s="116"/>
      <c r="F64" s="26">
        <f>+F48+F50+F53+F55+F59+F61+F63</f>
        <v>7820000</v>
      </c>
      <c r="G64" s="26">
        <f t="shared" ref="G64:S64" si="29">+G48+G50+G53+G55+G59+G61+G63</f>
        <v>20000</v>
      </c>
      <c r="H64" s="26">
        <f t="shared" si="29"/>
        <v>797454.5</v>
      </c>
      <c r="I64" s="26">
        <f t="shared" si="29"/>
        <v>1137454.55</v>
      </c>
      <c r="J64" s="26">
        <f t="shared" si="29"/>
        <v>417454.55</v>
      </c>
      <c r="K64" s="26">
        <f t="shared" si="29"/>
        <v>597454.55000000005</v>
      </c>
      <c r="L64" s="26">
        <f t="shared" si="29"/>
        <v>837454.55</v>
      </c>
      <c r="M64" s="26">
        <f t="shared" si="29"/>
        <v>747454.55</v>
      </c>
      <c r="N64" s="26">
        <f t="shared" si="29"/>
        <v>1343454.55</v>
      </c>
      <c r="O64" s="26">
        <f t="shared" si="29"/>
        <v>931454.55</v>
      </c>
      <c r="P64" s="26">
        <f t="shared" si="29"/>
        <v>387454.55</v>
      </c>
      <c r="Q64" s="26">
        <f t="shared" si="29"/>
        <v>407454.55</v>
      </c>
      <c r="R64" s="26">
        <f t="shared" si="29"/>
        <v>195454.55</v>
      </c>
      <c r="S64" s="26">
        <f t="shared" si="29"/>
        <v>7820000</v>
      </c>
    </row>
    <row r="65" spans="1:19" s="19" customFormat="1">
      <c r="A65" s="60">
        <v>1</v>
      </c>
      <c r="B65" s="121" t="s">
        <v>16</v>
      </c>
      <c r="C65" s="127" t="s">
        <v>55</v>
      </c>
      <c r="D65" s="21">
        <v>1</v>
      </c>
      <c r="E65" s="22" t="s">
        <v>56</v>
      </c>
      <c r="F65" s="58">
        <v>1200000</v>
      </c>
      <c r="G65" s="58"/>
      <c r="H65" s="58">
        <v>120000</v>
      </c>
      <c r="I65" s="58">
        <v>120000</v>
      </c>
      <c r="J65" s="58">
        <v>120000</v>
      </c>
      <c r="K65" s="58">
        <v>120000</v>
      </c>
      <c r="L65" s="58">
        <v>120000</v>
      </c>
      <c r="M65" s="58">
        <v>120000</v>
      </c>
      <c r="N65" s="58">
        <v>120000</v>
      </c>
      <c r="O65" s="58">
        <v>120000</v>
      </c>
      <c r="P65" s="58">
        <v>120000</v>
      </c>
      <c r="Q65" s="58">
        <v>120000</v>
      </c>
      <c r="R65" s="58"/>
      <c r="S65" s="16">
        <f t="shared" ref="S65:S76" si="30">SUM(G65:R65)</f>
        <v>1200000</v>
      </c>
    </row>
    <row r="66" spans="1:19" s="19" customFormat="1">
      <c r="A66" s="60">
        <v>1</v>
      </c>
      <c r="B66" s="136"/>
      <c r="C66" s="127"/>
      <c r="D66" s="21">
        <v>2</v>
      </c>
      <c r="E66" s="22" t="s">
        <v>57</v>
      </c>
      <c r="F66" s="58">
        <v>700000</v>
      </c>
      <c r="G66" s="58"/>
      <c r="H66" s="58">
        <v>70000</v>
      </c>
      <c r="I66" s="58">
        <v>70000</v>
      </c>
      <c r="J66" s="58">
        <v>70000</v>
      </c>
      <c r="K66" s="58">
        <v>70000</v>
      </c>
      <c r="L66" s="58">
        <v>70000</v>
      </c>
      <c r="M66" s="58">
        <v>70000</v>
      </c>
      <c r="N66" s="58">
        <v>70000</v>
      </c>
      <c r="O66" s="58">
        <v>70000</v>
      </c>
      <c r="P66" s="58">
        <v>70000</v>
      </c>
      <c r="Q66" s="58">
        <v>70000</v>
      </c>
      <c r="R66" s="58"/>
      <c r="S66" s="16">
        <f t="shared" si="30"/>
        <v>700000</v>
      </c>
    </row>
    <row r="67" spans="1:19" s="19" customFormat="1">
      <c r="A67" s="20">
        <v>1</v>
      </c>
      <c r="B67" s="136"/>
      <c r="C67" s="127"/>
      <c r="D67" s="21">
        <v>3</v>
      </c>
      <c r="E67" s="22" t="s">
        <v>58</v>
      </c>
      <c r="F67" s="58">
        <v>200000</v>
      </c>
      <c r="G67" s="58"/>
      <c r="H67" s="58">
        <v>20000</v>
      </c>
      <c r="I67" s="58">
        <v>20000</v>
      </c>
      <c r="J67" s="58">
        <v>20000</v>
      </c>
      <c r="K67" s="58">
        <v>20000</v>
      </c>
      <c r="L67" s="58">
        <v>20000</v>
      </c>
      <c r="M67" s="58">
        <v>20000</v>
      </c>
      <c r="N67" s="58">
        <v>20000</v>
      </c>
      <c r="O67" s="58">
        <v>20000</v>
      </c>
      <c r="P67" s="58">
        <v>20000</v>
      </c>
      <c r="Q67" s="58">
        <v>20000</v>
      </c>
      <c r="R67" s="58"/>
      <c r="S67" s="16">
        <f t="shared" si="30"/>
        <v>200000</v>
      </c>
    </row>
    <row r="68" spans="1:19" s="19" customFormat="1">
      <c r="A68" s="20">
        <v>1</v>
      </c>
      <c r="B68" s="136"/>
      <c r="C68" s="127"/>
      <c r="D68" s="21">
        <v>4</v>
      </c>
      <c r="E68" s="22" t="s">
        <v>59</v>
      </c>
      <c r="F68" s="23">
        <v>400000</v>
      </c>
      <c r="G68" s="23"/>
      <c r="H68" s="86"/>
      <c r="I68" s="87">
        <f>F68*0.3</f>
        <v>120000</v>
      </c>
      <c r="J68" s="23">
        <f>F68-I68</f>
        <v>280000</v>
      </c>
      <c r="K68" s="23"/>
      <c r="L68" s="23"/>
      <c r="M68" s="23"/>
      <c r="N68" s="23"/>
      <c r="O68" s="23"/>
      <c r="P68" s="23"/>
      <c r="Q68" s="23"/>
      <c r="R68" s="23"/>
      <c r="S68" s="16">
        <f t="shared" si="30"/>
        <v>400000</v>
      </c>
    </row>
    <row r="69" spans="1:19" s="19" customFormat="1">
      <c r="A69" s="20">
        <v>1</v>
      </c>
      <c r="B69" s="136"/>
      <c r="C69" s="127"/>
      <c r="D69" s="21">
        <v>5</v>
      </c>
      <c r="E69" s="33" t="s">
        <v>38</v>
      </c>
      <c r="F69" s="23">
        <v>500000</v>
      </c>
      <c r="G69" s="23"/>
      <c r="H69" s="23">
        <v>50000</v>
      </c>
      <c r="I69" s="23">
        <v>50000</v>
      </c>
      <c r="J69" s="23">
        <v>50000</v>
      </c>
      <c r="K69" s="23">
        <v>50000</v>
      </c>
      <c r="L69" s="23">
        <v>50000</v>
      </c>
      <c r="M69" s="23">
        <v>50000</v>
      </c>
      <c r="N69" s="23">
        <v>50000</v>
      </c>
      <c r="O69" s="23">
        <v>50000</v>
      </c>
      <c r="P69" s="23">
        <v>50000</v>
      </c>
      <c r="Q69" s="23">
        <v>50000</v>
      </c>
      <c r="R69" s="23"/>
      <c r="S69" s="16">
        <f t="shared" si="30"/>
        <v>500000</v>
      </c>
    </row>
    <row r="70" spans="1:19" s="19" customFormat="1">
      <c r="A70" s="20">
        <v>1</v>
      </c>
      <c r="B70" s="136"/>
      <c r="C70" s="127"/>
      <c r="D70" s="21">
        <v>6</v>
      </c>
      <c r="E70" s="33" t="s">
        <v>60</v>
      </c>
      <c r="F70" s="23">
        <v>200000</v>
      </c>
      <c r="G70" s="23"/>
      <c r="H70" s="23">
        <v>20000</v>
      </c>
      <c r="I70" s="23">
        <v>20000</v>
      </c>
      <c r="J70" s="23">
        <v>20000</v>
      </c>
      <c r="K70" s="23">
        <v>20000</v>
      </c>
      <c r="L70" s="23">
        <v>20000</v>
      </c>
      <c r="M70" s="23">
        <v>20000</v>
      </c>
      <c r="N70" s="23">
        <v>20000</v>
      </c>
      <c r="O70" s="23">
        <v>20000</v>
      </c>
      <c r="P70" s="23">
        <v>20000</v>
      </c>
      <c r="Q70" s="23">
        <v>20000</v>
      </c>
      <c r="R70" s="23"/>
      <c r="S70" s="16">
        <f t="shared" si="30"/>
        <v>200000</v>
      </c>
    </row>
    <row r="71" spans="1:19" s="19" customFormat="1">
      <c r="A71" s="20">
        <v>1</v>
      </c>
      <c r="B71" s="136"/>
      <c r="C71" s="127"/>
      <c r="D71" s="21">
        <v>7</v>
      </c>
      <c r="E71" s="33" t="s">
        <v>61</v>
      </c>
      <c r="F71" s="23">
        <v>200000</v>
      </c>
      <c r="G71" s="23"/>
      <c r="H71" s="23">
        <v>20000</v>
      </c>
      <c r="I71" s="23">
        <v>20000</v>
      </c>
      <c r="J71" s="23">
        <v>20000</v>
      </c>
      <c r="K71" s="23">
        <v>20000</v>
      </c>
      <c r="L71" s="23">
        <v>20000</v>
      </c>
      <c r="M71" s="23">
        <v>20000</v>
      </c>
      <c r="N71" s="23">
        <v>20000</v>
      </c>
      <c r="O71" s="23">
        <v>20000</v>
      </c>
      <c r="P71" s="23">
        <v>20000</v>
      </c>
      <c r="Q71" s="23">
        <v>20000</v>
      </c>
      <c r="R71" s="23"/>
      <c r="S71" s="16">
        <f t="shared" si="30"/>
        <v>200000</v>
      </c>
    </row>
    <row r="72" spans="1:19" s="19" customFormat="1">
      <c r="A72" s="20">
        <v>1</v>
      </c>
      <c r="B72" s="136"/>
      <c r="C72" s="127"/>
      <c r="D72" s="21">
        <v>8</v>
      </c>
      <c r="E72" s="33" t="s">
        <v>62</v>
      </c>
      <c r="F72" s="58">
        <v>200000</v>
      </c>
      <c r="G72" s="58"/>
      <c r="H72" s="23">
        <v>20000</v>
      </c>
      <c r="I72" s="23">
        <v>20000</v>
      </c>
      <c r="J72" s="23">
        <v>20000</v>
      </c>
      <c r="K72" s="23">
        <v>20000</v>
      </c>
      <c r="L72" s="23">
        <v>20000</v>
      </c>
      <c r="M72" s="23">
        <v>20000</v>
      </c>
      <c r="N72" s="23">
        <v>20000</v>
      </c>
      <c r="O72" s="23">
        <v>20000</v>
      </c>
      <c r="P72" s="23">
        <v>20000</v>
      </c>
      <c r="Q72" s="23">
        <v>20000</v>
      </c>
      <c r="R72" s="58"/>
      <c r="S72" s="16">
        <f t="shared" si="30"/>
        <v>200000</v>
      </c>
    </row>
    <row r="73" spans="1:19" s="19" customFormat="1">
      <c r="A73" s="20">
        <v>1</v>
      </c>
      <c r="B73" s="136"/>
      <c r="C73" s="127"/>
      <c r="D73" s="21">
        <v>9</v>
      </c>
      <c r="E73" s="33" t="s">
        <v>63</v>
      </c>
      <c r="F73" s="58">
        <v>200000</v>
      </c>
      <c r="G73" s="58"/>
      <c r="H73" s="23">
        <v>20000</v>
      </c>
      <c r="I73" s="23">
        <v>20000</v>
      </c>
      <c r="J73" s="23">
        <v>20000</v>
      </c>
      <c r="K73" s="23">
        <v>20000</v>
      </c>
      <c r="L73" s="23">
        <v>20000</v>
      </c>
      <c r="M73" s="23">
        <v>20000</v>
      </c>
      <c r="N73" s="23">
        <v>20000</v>
      </c>
      <c r="O73" s="23">
        <v>20000</v>
      </c>
      <c r="P73" s="23">
        <v>20000</v>
      </c>
      <c r="Q73" s="23">
        <v>20000</v>
      </c>
      <c r="R73" s="58"/>
      <c r="S73" s="16">
        <f t="shared" si="30"/>
        <v>200000</v>
      </c>
    </row>
    <row r="74" spans="1:19" s="19" customFormat="1">
      <c r="A74" s="20">
        <v>1</v>
      </c>
      <c r="B74" s="136"/>
      <c r="C74" s="127"/>
      <c r="D74" s="21">
        <v>10</v>
      </c>
      <c r="E74" s="22" t="s">
        <v>64</v>
      </c>
      <c r="F74" s="58">
        <v>800000</v>
      </c>
      <c r="G74" s="58"/>
      <c r="H74" s="58">
        <v>70000</v>
      </c>
      <c r="I74" s="58">
        <v>70000</v>
      </c>
      <c r="J74" s="58">
        <v>70000</v>
      </c>
      <c r="K74" s="58">
        <v>70000</v>
      </c>
      <c r="L74" s="58">
        <v>70000</v>
      </c>
      <c r="M74" s="58">
        <v>70000</v>
      </c>
      <c r="N74" s="58">
        <v>70000</v>
      </c>
      <c r="O74" s="58">
        <v>70000</v>
      </c>
      <c r="P74" s="58">
        <v>80000</v>
      </c>
      <c r="Q74" s="58">
        <v>80000</v>
      </c>
      <c r="R74" s="58">
        <v>80000</v>
      </c>
      <c r="S74" s="16">
        <f t="shared" si="30"/>
        <v>800000</v>
      </c>
    </row>
    <row r="75" spans="1:19" s="19" customFormat="1" ht="27">
      <c r="A75" s="20">
        <v>1</v>
      </c>
      <c r="B75" s="136"/>
      <c r="C75" s="127"/>
      <c r="D75" s="21">
        <v>11</v>
      </c>
      <c r="E75" s="29" t="s">
        <v>65</v>
      </c>
      <c r="F75" s="58">
        <v>400000</v>
      </c>
      <c r="G75" s="58"/>
      <c r="H75" s="58"/>
      <c r="I75" s="58"/>
      <c r="J75" s="58"/>
      <c r="K75" s="58"/>
      <c r="L75" s="91"/>
      <c r="M75" s="91"/>
      <c r="N75" s="86"/>
      <c r="O75" s="87">
        <f>F75*0.3</f>
        <v>120000</v>
      </c>
      <c r="P75" s="58">
        <f>F75-O75</f>
        <v>280000</v>
      </c>
      <c r="Q75" s="58"/>
      <c r="R75" s="58"/>
      <c r="S75" s="16">
        <f t="shared" si="30"/>
        <v>400000</v>
      </c>
    </row>
    <row r="76" spans="1:19" s="19" customFormat="1" ht="27">
      <c r="A76" s="13">
        <v>1</v>
      </c>
      <c r="B76" s="136"/>
      <c r="C76" s="127"/>
      <c r="D76" s="21">
        <v>12</v>
      </c>
      <c r="E76" s="29" t="s">
        <v>66</v>
      </c>
      <c r="F76" s="61">
        <v>300000</v>
      </c>
      <c r="G76" s="61"/>
      <c r="H76" s="61"/>
      <c r="I76" s="61"/>
      <c r="J76" s="61"/>
      <c r="K76" s="86"/>
      <c r="L76" s="87">
        <f>F76*0.3</f>
        <v>90000</v>
      </c>
      <c r="M76" s="61">
        <f>F76-L76</f>
        <v>210000</v>
      </c>
      <c r="N76" s="61"/>
      <c r="O76" s="61"/>
      <c r="P76" s="61"/>
      <c r="Q76" s="61"/>
      <c r="R76" s="61"/>
      <c r="S76" s="16">
        <f t="shared" si="30"/>
        <v>300000</v>
      </c>
    </row>
    <row r="77" spans="1:19" s="19" customFormat="1">
      <c r="A77" s="17"/>
      <c r="B77" s="136"/>
      <c r="C77" s="127"/>
      <c r="D77" s="119" t="s">
        <v>17</v>
      </c>
      <c r="E77" s="120"/>
      <c r="F77" s="18">
        <f>SUM(F65:F76)</f>
        <v>5300000</v>
      </c>
      <c r="G77" s="18">
        <f t="shared" ref="G77:S77" si="31">SUM(G65:G76)</f>
        <v>0</v>
      </c>
      <c r="H77" s="18">
        <f t="shared" si="31"/>
        <v>410000</v>
      </c>
      <c r="I77" s="18">
        <f t="shared" si="31"/>
        <v>530000</v>
      </c>
      <c r="J77" s="18">
        <f t="shared" si="31"/>
        <v>690000</v>
      </c>
      <c r="K77" s="18">
        <f t="shared" si="31"/>
        <v>410000</v>
      </c>
      <c r="L77" s="18">
        <f t="shared" si="31"/>
        <v>500000</v>
      </c>
      <c r="M77" s="18">
        <f t="shared" si="31"/>
        <v>620000</v>
      </c>
      <c r="N77" s="18">
        <f t="shared" si="31"/>
        <v>410000</v>
      </c>
      <c r="O77" s="18">
        <f t="shared" si="31"/>
        <v>530000</v>
      </c>
      <c r="P77" s="18">
        <f t="shared" si="31"/>
        <v>700000</v>
      </c>
      <c r="Q77" s="18">
        <f t="shared" si="31"/>
        <v>420000</v>
      </c>
      <c r="R77" s="18">
        <f t="shared" si="31"/>
        <v>80000</v>
      </c>
      <c r="S77" s="18">
        <f t="shared" si="31"/>
        <v>5300000</v>
      </c>
    </row>
    <row r="78" spans="1:19" s="19" customFormat="1">
      <c r="A78" s="20">
        <v>2</v>
      </c>
      <c r="B78" s="136"/>
      <c r="C78" s="127" t="s">
        <v>67</v>
      </c>
      <c r="D78" s="21">
        <v>1</v>
      </c>
      <c r="E78" s="22" t="s">
        <v>68</v>
      </c>
      <c r="F78" s="23">
        <v>1300000</v>
      </c>
      <c r="G78" s="23"/>
      <c r="H78" s="88"/>
      <c r="I78" s="88"/>
      <c r="J78" s="88"/>
      <c r="K78" s="88"/>
      <c r="L78" s="92"/>
      <c r="M78" s="92"/>
      <c r="N78" s="93">
        <f>F78*0.3</f>
        <v>390000</v>
      </c>
      <c r="O78" s="93">
        <v>550000</v>
      </c>
      <c r="P78" s="93">
        <v>290000</v>
      </c>
      <c r="Q78" s="23">
        <v>70000</v>
      </c>
      <c r="R78" s="23"/>
      <c r="S78" s="16">
        <f>SUM(G78:R78)</f>
        <v>1300000</v>
      </c>
    </row>
    <row r="79" spans="1:19" s="19" customFormat="1">
      <c r="A79" s="17"/>
      <c r="B79" s="122"/>
      <c r="C79" s="127"/>
      <c r="D79" s="119" t="s">
        <v>67</v>
      </c>
      <c r="E79" s="120"/>
      <c r="F79" s="18">
        <f>SUM(F78:F78)</f>
        <v>1300000</v>
      </c>
      <c r="G79" s="18">
        <f t="shared" ref="G79:S79" si="32">SUM(G78:G78)</f>
        <v>0</v>
      </c>
      <c r="H79" s="18">
        <f t="shared" si="32"/>
        <v>0</v>
      </c>
      <c r="I79" s="18">
        <f t="shared" si="32"/>
        <v>0</v>
      </c>
      <c r="J79" s="18">
        <f t="shared" si="32"/>
        <v>0</v>
      </c>
      <c r="K79" s="18">
        <f t="shared" si="32"/>
        <v>0</v>
      </c>
      <c r="L79" s="18">
        <f t="shared" si="32"/>
        <v>0</v>
      </c>
      <c r="M79" s="18">
        <f t="shared" si="32"/>
        <v>0</v>
      </c>
      <c r="N79" s="18">
        <f t="shared" si="32"/>
        <v>390000</v>
      </c>
      <c r="O79" s="18">
        <f t="shared" si="32"/>
        <v>550000</v>
      </c>
      <c r="P79" s="18">
        <f t="shared" si="32"/>
        <v>290000</v>
      </c>
      <c r="Q79" s="18">
        <f t="shared" si="32"/>
        <v>70000</v>
      </c>
      <c r="R79" s="18">
        <f t="shared" si="32"/>
        <v>0</v>
      </c>
      <c r="S79" s="18">
        <f t="shared" si="32"/>
        <v>1300000</v>
      </c>
    </row>
    <row r="80" spans="1:19" s="19" customFormat="1">
      <c r="A80" s="37"/>
      <c r="B80" s="109" t="s">
        <v>23</v>
      </c>
      <c r="C80" s="110"/>
      <c r="D80" s="110"/>
      <c r="E80" s="111"/>
      <c r="F80" s="38">
        <f>+F77+F79</f>
        <v>6600000</v>
      </c>
      <c r="G80" s="38">
        <f t="shared" ref="G80:S80" si="33">+G77+G79</f>
        <v>0</v>
      </c>
      <c r="H80" s="38">
        <f t="shared" si="33"/>
        <v>410000</v>
      </c>
      <c r="I80" s="38">
        <f t="shared" si="33"/>
        <v>530000</v>
      </c>
      <c r="J80" s="38">
        <f t="shared" si="33"/>
        <v>690000</v>
      </c>
      <c r="K80" s="38">
        <f t="shared" si="33"/>
        <v>410000</v>
      </c>
      <c r="L80" s="38">
        <f t="shared" si="33"/>
        <v>500000</v>
      </c>
      <c r="M80" s="38">
        <f t="shared" si="33"/>
        <v>620000</v>
      </c>
      <c r="N80" s="38">
        <f t="shared" si="33"/>
        <v>800000</v>
      </c>
      <c r="O80" s="38">
        <f t="shared" si="33"/>
        <v>1080000</v>
      </c>
      <c r="P80" s="38">
        <f t="shared" si="33"/>
        <v>990000</v>
      </c>
      <c r="Q80" s="38">
        <f t="shared" si="33"/>
        <v>490000</v>
      </c>
      <c r="R80" s="38">
        <f t="shared" si="33"/>
        <v>80000</v>
      </c>
      <c r="S80" s="38">
        <f t="shared" si="33"/>
        <v>6600000</v>
      </c>
    </row>
    <row r="81" spans="1:19" s="19" customFormat="1">
      <c r="A81" s="20">
        <v>2</v>
      </c>
      <c r="B81" s="147" t="s">
        <v>69</v>
      </c>
      <c r="C81" s="147" t="s">
        <v>69</v>
      </c>
      <c r="D81" s="21">
        <v>1</v>
      </c>
      <c r="E81" s="62" t="s">
        <v>70</v>
      </c>
      <c r="F81" s="23">
        <v>400000</v>
      </c>
      <c r="G81" s="23"/>
      <c r="H81" s="23">
        <v>35000</v>
      </c>
      <c r="I81" s="23">
        <v>35000</v>
      </c>
      <c r="J81" s="23">
        <v>50000</v>
      </c>
      <c r="K81" s="23">
        <v>35000</v>
      </c>
      <c r="L81" s="23">
        <v>35000</v>
      </c>
      <c r="M81" s="23">
        <v>35000</v>
      </c>
      <c r="N81" s="23">
        <v>35000</v>
      </c>
      <c r="O81" s="23">
        <v>35000</v>
      </c>
      <c r="P81" s="23">
        <v>35000</v>
      </c>
      <c r="Q81" s="23">
        <v>35000</v>
      </c>
      <c r="R81" s="23">
        <v>35000</v>
      </c>
      <c r="S81" s="16">
        <f t="shared" ref="S81:S82" si="34">SUM(G81:R81)</f>
        <v>400000</v>
      </c>
    </row>
    <row r="82" spans="1:19" s="19" customFormat="1">
      <c r="A82" s="20">
        <v>2</v>
      </c>
      <c r="B82" s="147"/>
      <c r="C82" s="147"/>
      <c r="D82" s="21">
        <v>2</v>
      </c>
      <c r="E82" s="22" t="s">
        <v>71</v>
      </c>
      <c r="F82" s="63">
        <v>100000</v>
      </c>
      <c r="G82" s="63"/>
      <c r="H82" s="63"/>
      <c r="I82" s="63">
        <v>10000</v>
      </c>
      <c r="J82" s="63">
        <v>10000</v>
      </c>
      <c r="K82" s="63">
        <v>10000</v>
      </c>
      <c r="L82" s="63">
        <v>10000</v>
      </c>
      <c r="M82" s="63">
        <v>10000</v>
      </c>
      <c r="N82" s="63">
        <v>10000</v>
      </c>
      <c r="O82" s="63">
        <v>10000</v>
      </c>
      <c r="P82" s="63">
        <v>10000</v>
      </c>
      <c r="Q82" s="63">
        <v>10000</v>
      </c>
      <c r="R82" s="63">
        <v>10000</v>
      </c>
      <c r="S82" s="16">
        <f t="shared" si="34"/>
        <v>100000</v>
      </c>
    </row>
    <row r="83" spans="1:19" s="19" customFormat="1">
      <c r="A83" s="17"/>
      <c r="B83" s="118"/>
      <c r="C83" s="118"/>
      <c r="D83" s="119" t="s">
        <v>69</v>
      </c>
      <c r="E83" s="120"/>
      <c r="F83" s="18">
        <f>SUM(F81:F82)</f>
        <v>500000</v>
      </c>
      <c r="G83" s="18">
        <f t="shared" ref="G83:S83" si="35">SUM(G81:G82)</f>
        <v>0</v>
      </c>
      <c r="H83" s="18">
        <f t="shared" si="35"/>
        <v>35000</v>
      </c>
      <c r="I83" s="18">
        <f t="shared" si="35"/>
        <v>45000</v>
      </c>
      <c r="J83" s="18">
        <f t="shared" si="35"/>
        <v>60000</v>
      </c>
      <c r="K83" s="18">
        <f t="shared" si="35"/>
        <v>45000</v>
      </c>
      <c r="L83" s="18">
        <f t="shared" si="35"/>
        <v>45000</v>
      </c>
      <c r="M83" s="18">
        <f t="shared" si="35"/>
        <v>45000</v>
      </c>
      <c r="N83" s="18">
        <f t="shared" si="35"/>
        <v>45000</v>
      </c>
      <c r="O83" s="18">
        <f t="shared" si="35"/>
        <v>45000</v>
      </c>
      <c r="P83" s="18">
        <f t="shared" si="35"/>
        <v>45000</v>
      </c>
      <c r="Q83" s="18">
        <f t="shared" si="35"/>
        <v>45000</v>
      </c>
      <c r="R83" s="18">
        <f t="shared" si="35"/>
        <v>45000</v>
      </c>
      <c r="S83" s="18">
        <f t="shared" si="35"/>
        <v>500000</v>
      </c>
    </row>
    <row r="84" spans="1:19" s="19" customFormat="1">
      <c r="A84" s="37"/>
      <c r="B84" s="109" t="s">
        <v>72</v>
      </c>
      <c r="C84" s="110"/>
      <c r="D84" s="110"/>
      <c r="E84" s="111"/>
      <c r="F84" s="38">
        <f t="shared" ref="F84" si="36">+F83</f>
        <v>500000</v>
      </c>
      <c r="G84" s="38">
        <f t="shared" ref="G84:R84" si="37">+G83</f>
        <v>0</v>
      </c>
      <c r="H84" s="38">
        <f t="shared" si="37"/>
        <v>35000</v>
      </c>
      <c r="I84" s="38">
        <f t="shared" si="37"/>
        <v>45000</v>
      </c>
      <c r="J84" s="38">
        <f t="shared" si="37"/>
        <v>60000</v>
      </c>
      <c r="K84" s="38">
        <f t="shared" si="37"/>
        <v>45000</v>
      </c>
      <c r="L84" s="38">
        <f t="shared" si="37"/>
        <v>45000</v>
      </c>
      <c r="M84" s="38">
        <f t="shared" si="37"/>
        <v>45000</v>
      </c>
      <c r="N84" s="38">
        <f t="shared" si="37"/>
        <v>45000</v>
      </c>
      <c r="O84" s="38">
        <f t="shared" si="37"/>
        <v>45000</v>
      </c>
      <c r="P84" s="38">
        <f t="shared" si="37"/>
        <v>45000</v>
      </c>
      <c r="Q84" s="38">
        <f t="shared" si="37"/>
        <v>45000</v>
      </c>
      <c r="R84" s="38">
        <f t="shared" si="37"/>
        <v>45000</v>
      </c>
      <c r="S84" s="38">
        <f t="shared" ref="S84" si="38">+S83</f>
        <v>500000</v>
      </c>
    </row>
    <row r="85" spans="1:19" s="19" customFormat="1">
      <c r="A85" s="20">
        <v>1</v>
      </c>
      <c r="B85" s="127" t="s">
        <v>24</v>
      </c>
      <c r="C85" s="127" t="s">
        <v>24</v>
      </c>
      <c r="D85" s="21">
        <v>1</v>
      </c>
      <c r="E85" s="64" t="s">
        <v>70</v>
      </c>
      <c r="F85" s="23">
        <v>800000</v>
      </c>
      <c r="G85" s="86"/>
      <c r="H85" s="87">
        <f>0.3*F85</f>
        <v>240000</v>
      </c>
      <c r="I85" s="23">
        <v>360000</v>
      </c>
      <c r="J85" s="23">
        <v>50000</v>
      </c>
      <c r="K85" s="23">
        <v>50000</v>
      </c>
      <c r="L85" s="23">
        <v>50000</v>
      </c>
      <c r="M85" s="23">
        <v>50000</v>
      </c>
      <c r="N85" s="23"/>
      <c r="O85" s="23"/>
      <c r="P85" s="23"/>
      <c r="Q85" s="23"/>
      <c r="R85" s="23"/>
      <c r="S85" s="16">
        <f t="shared" ref="S85:S88" si="39">SUM(G85:R85)</f>
        <v>800000</v>
      </c>
    </row>
    <row r="86" spans="1:19" s="19" customFormat="1" ht="27">
      <c r="A86" s="20">
        <v>1</v>
      </c>
      <c r="B86" s="127"/>
      <c r="C86" s="127"/>
      <c r="D86" s="21">
        <v>2</v>
      </c>
      <c r="E86" s="64" t="s">
        <v>73</v>
      </c>
      <c r="F86" s="23">
        <v>700000</v>
      </c>
      <c r="G86" s="86"/>
      <c r="H86" s="87">
        <v>120000</v>
      </c>
      <c r="I86" s="23">
        <v>280000</v>
      </c>
      <c r="J86" s="23"/>
      <c r="K86" s="23">
        <v>37500</v>
      </c>
      <c r="L86" s="23">
        <v>37500</v>
      </c>
      <c r="M86" s="23">
        <v>37500</v>
      </c>
      <c r="N86" s="23">
        <v>37500</v>
      </c>
      <c r="O86" s="23">
        <v>37500</v>
      </c>
      <c r="P86" s="23">
        <v>37500</v>
      </c>
      <c r="Q86" s="23">
        <v>37500</v>
      </c>
      <c r="R86" s="23">
        <v>37500</v>
      </c>
      <c r="S86" s="16">
        <f t="shared" si="39"/>
        <v>700000</v>
      </c>
    </row>
    <row r="87" spans="1:19" s="19" customFormat="1">
      <c r="A87" s="20">
        <v>1</v>
      </c>
      <c r="B87" s="127"/>
      <c r="C87" s="127"/>
      <c r="D87" s="21">
        <v>3</v>
      </c>
      <c r="E87" s="64" t="s">
        <v>38</v>
      </c>
      <c r="F87" s="23">
        <v>500000</v>
      </c>
      <c r="G87" s="23"/>
      <c r="H87" s="23">
        <v>50000</v>
      </c>
      <c r="I87" s="23">
        <v>50000</v>
      </c>
      <c r="J87" s="23">
        <v>50000</v>
      </c>
      <c r="K87" s="23">
        <v>50000</v>
      </c>
      <c r="L87" s="23">
        <v>50000</v>
      </c>
      <c r="M87" s="23">
        <v>50000</v>
      </c>
      <c r="N87" s="23">
        <v>50000</v>
      </c>
      <c r="O87" s="23">
        <v>50000</v>
      </c>
      <c r="P87" s="23">
        <v>50000</v>
      </c>
      <c r="Q87" s="23">
        <v>50000</v>
      </c>
      <c r="R87" s="23"/>
      <c r="S87" s="16">
        <f t="shared" si="39"/>
        <v>500000</v>
      </c>
    </row>
    <row r="88" spans="1:19" s="19" customFormat="1">
      <c r="A88" s="20">
        <v>1</v>
      </c>
      <c r="B88" s="127"/>
      <c r="C88" s="127"/>
      <c r="D88" s="21">
        <v>4</v>
      </c>
      <c r="E88" s="64" t="s">
        <v>74</v>
      </c>
      <c r="F88" s="23">
        <v>500000</v>
      </c>
      <c r="G88" s="23"/>
      <c r="H88" s="23">
        <v>50000</v>
      </c>
      <c r="I88" s="23">
        <v>50000</v>
      </c>
      <c r="J88" s="23">
        <v>50000</v>
      </c>
      <c r="K88" s="23">
        <v>50000</v>
      </c>
      <c r="L88" s="23">
        <v>50000</v>
      </c>
      <c r="M88" s="23">
        <v>50000</v>
      </c>
      <c r="N88" s="23">
        <v>50000</v>
      </c>
      <c r="O88" s="23">
        <v>50000</v>
      </c>
      <c r="P88" s="23">
        <v>50000</v>
      </c>
      <c r="Q88" s="23">
        <v>50000</v>
      </c>
      <c r="R88" s="23"/>
      <c r="S88" s="16">
        <f t="shared" si="39"/>
        <v>500000</v>
      </c>
    </row>
    <row r="89" spans="1:19" s="19" customFormat="1">
      <c r="A89" s="17"/>
      <c r="B89" s="127"/>
      <c r="C89" s="127"/>
      <c r="D89" s="119" t="s">
        <v>24</v>
      </c>
      <c r="E89" s="120"/>
      <c r="F89" s="18">
        <f>SUM(F85:F88)</f>
        <v>2500000</v>
      </c>
      <c r="G89" s="18">
        <f t="shared" ref="G89:S89" si="40">SUM(G85:G88)</f>
        <v>0</v>
      </c>
      <c r="H89" s="18">
        <f t="shared" si="40"/>
        <v>460000</v>
      </c>
      <c r="I89" s="18">
        <f t="shared" si="40"/>
        <v>740000</v>
      </c>
      <c r="J89" s="18">
        <f t="shared" si="40"/>
        <v>150000</v>
      </c>
      <c r="K89" s="18">
        <f t="shared" si="40"/>
        <v>187500</v>
      </c>
      <c r="L89" s="18">
        <f t="shared" si="40"/>
        <v>187500</v>
      </c>
      <c r="M89" s="18">
        <f t="shared" si="40"/>
        <v>187500</v>
      </c>
      <c r="N89" s="18">
        <f t="shared" si="40"/>
        <v>137500</v>
      </c>
      <c r="O89" s="18">
        <f t="shared" si="40"/>
        <v>137500</v>
      </c>
      <c r="P89" s="18">
        <f t="shared" si="40"/>
        <v>137500</v>
      </c>
      <c r="Q89" s="18">
        <f t="shared" si="40"/>
        <v>137500</v>
      </c>
      <c r="R89" s="18">
        <f t="shared" si="40"/>
        <v>37500</v>
      </c>
      <c r="S89" s="18">
        <f t="shared" si="40"/>
        <v>2500000</v>
      </c>
    </row>
    <row r="90" spans="1:19" s="19" customFormat="1">
      <c r="A90" s="37"/>
      <c r="B90" s="109" t="s">
        <v>25</v>
      </c>
      <c r="C90" s="110"/>
      <c r="D90" s="110"/>
      <c r="E90" s="111"/>
      <c r="F90" s="38">
        <f>F89</f>
        <v>2500000</v>
      </c>
      <c r="G90" s="38">
        <f t="shared" ref="G90:S90" si="41">G89</f>
        <v>0</v>
      </c>
      <c r="H90" s="38">
        <f t="shared" si="41"/>
        <v>460000</v>
      </c>
      <c r="I90" s="38">
        <f t="shared" si="41"/>
        <v>740000</v>
      </c>
      <c r="J90" s="38">
        <f t="shared" si="41"/>
        <v>150000</v>
      </c>
      <c r="K90" s="38">
        <f t="shared" si="41"/>
        <v>187500</v>
      </c>
      <c r="L90" s="38">
        <f t="shared" si="41"/>
        <v>187500</v>
      </c>
      <c r="M90" s="38">
        <f t="shared" si="41"/>
        <v>187500</v>
      </c>
      <c r="N90" s="38">
        <f t="shared" si="41"/>
        <v>137500</v>
      </c>
      <c r="O90" s="38">
        <f t="shared" si="41"/>
        <v>137500</v>
      </c>
      <c r="P90" s="38">
        <f t="shared" si="41"/>
        <v>137500</v>
      </c>
      <c r="Q90" s="38">
        <f t="shared" si="41"/>
        <v>137500</v>
      </c>
      <c r="R90" s="38">
        <f t="shared" si="41"/>
        <v>37500</v>
      </c>
      <c r="S90" s="38">
        <f t="shared" si="41"/>
        <v>2500000</v>
      </c>
    </row>
    <row r="91" spans="1:19" s="12" customFormat="1">
      <c r="A91" s="49"/>
      <c r="B91" s="138" t="s">
        <v>75</v>
      </c>
      <c r="C91" s="139"/>
      <c r="D91" s="139"/>
      <c r="E91" s="140"/>
      <c r="F91" s="50">
        <f>+F90+F80+F64+F84</f>
        <v>17420000</v>
      </c>
      <c r="G91" s="50">
        <f t="shared" ref="G91:S91" si="42">+G90+G80+G64+G84</f>
        <v>20000</v>
      </c>
      <c r="H91" s="50">
        <f t="shared" si="42"/>
        <v>1702454.5</v>
      </c>
      <c r="I91" s="50">
        <f t="shared" si="42"/>
        <v>2452454.5499999998</v>
      </c>
      <c r="J91" s="50">
        <f t="shared" si="42"/>
        <v>1317454.55</v>
      </c>
      <c r="K91" s="50">
        <f t="shared" si="42"/>
        <v>1239954.55</v>
      </c>
      <c r="L91" s="50">
        <f t="shared" si="42"/>
        <v>1569954.55</v>
      </c>
      <c r="M91" s="50">
        <f t="shared" si="42"/>
        <v>1599954.55</v>
      </c>
      <c r="N91" s="50">
        <f t="shared" si="42"/>
        <v>2325954.5499999998</v>
      </c>
      <c r="O91" s="50">
        <f t="shared" si="42"/>
        <v>2193954.5499999998</v>
      </c>
      <c r="P91" s="50">
        <f t="shared" si="42"/>
        <v>1559954.55</v>
      </c>
      <c r="Q91" s="50">
        <f t="shared" si="42"/>
        <v>1079954.55</v>
      </c>
      <c r="R91" s="50">
        <f t="shared" si="42"/>
        <v>357954.55</v>
      </c>
      <c r="S91" s="50">
        <f t="shared" si="42"/>
        <v>17420000</v>
      </c>
    </row>
    <row r="92" spans="1:19" s="54" customFormat="1">
      <c r="A92" s="51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</row>
    <row r="93" spans="1:19">
      <c r="A93" s="10"/>
      <c r="B93" s="144" t="s">
        <v>76</v>
      </c>
      <c r="C93" s="145"/>
      <c r="D93" s="145"/>
      <c r="E93" s="146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pans="1:19" ht="27">
      <c r="A94" s="13">
        <v>1</v>
      </c>
      <c r="B94" s="147" t="s">
        <v>7</v>
      </c>
      <c r="C94" s="127" t="s">
        <v>8</v>
      </c>
      <c r="D94" s="24">
        <v>1</v>
      </c>
      <c r="E94" s="22" t="s">
        <v>77</v>
      </c>
      <c r="F94" s="23">
        <v>150000</v>
      </c>
      <c r="G94" s="23"/>
      <c r="H94" s="23"/>
      <c r="I94" s="23"/>
      <c r="J94" s="23"/>
      <c r="K94" s="23"/>
      <c r="L94" s="23"/>
      <c r="M94" s="23"/>
      <c r="N94" s="23"/>
      <c r="O94" s="86"/>
      <c r="P94" s="87">
        <f>F94*0.3</f>
        <v>45000</v>
      </c>
      <c r="Q94" s="23">
        <f>F94-P94</f>
        <v>105000</v>
      </c>
      <c r="R94" s="23"/>
      <c r="S94" s="16">
        <f t="shared" ref="S94:S96" si="43">SUM(G94:R94)</f>
        <v>150000</v>
      </c>
    </row>
    <row r="95" spans="1:19">
      <c r="A95" s="13">
        <v>1</v>
      </c>
      <c r="B95" s="147"/>
      <c r="C95" s="127"/>
      <c r="D95" s="24">
        <v>2</v>
      </c>
      <c r="E95" s="22" t="s">
        <v>78</v>
      </c>
      <c r="F95" s="23">
        <v>450000</v>
      </c>
      <c r="G95" s="23"/>
      <c r="H95" s="23"/>
      <c r="I95" s="23"/>
      <c r="J95" s="23"/>
      <c r="K95" s="23"/>
      <c r="L95" s="23"/>
      <c r="M95" s="23"/>
      <c r="N95" s="86"/>
      <c r="O95" s="87">
        <f>F95*0.3</f>
        <v>135000</v>
      </c>
      <c r="P95" s="87">
        <v>290000</v>
      </c>
      <c r="Q95" s="23">
        <v>25000</v>
      </c>
      <c r="R95" s="23"/>
      <c r="S95" s="16">
        <f t="shared" si="43"/>
        <v>450000</v>
      </c>
    </row>
    <row r="96" spans="1:19" ht="27">
      <c r="A96" s="13">
        <v>1</v>
      </c>
      <c r="B96" s="147"/>
      <c r="C96" s="127"/>
      <c r="D96" s="103">
        <v>3</v>
      </c>
      <c r="E96" s="29" t="s">
        <v>79</v>
      </c>
      <c r="F96" s="23">
        <v>750000</v>
      </c>
      <c r="G96" s="23"/>
      <c r="H96" s="23"/>
      <c r="I96" s="86"/>
      <c r="J96" s="87">
        <v>400000</v>
      </c>
      <c r="K96" s="94">
        <v>300000</v>
      </c>
      <c r="L96" s="23">
        <v>50000</v>
      </c>
      <c r="M96" s="23"/>
      <c r="N96" s="23"/>
      <c r="O96" s="23"/>
      <c r="P96" s="23"/>
      <c r="Q96" s="23"/>
      <c r="R96" s="23"/>
      <c r="S96" s="16">
        <f t="shared" si="43"/>
        <v>750000</v>
      </c>
    </row>
    <row r="97" spans="1:19">
      <c r="A97" s="65"/>
      <c r="B97" s="147"/>
      <c r="C97" s="127"/>
      <c r="D97" s="148" t="s">
        <v>8</v>
      </c>
      <c r="E97" s="149"/>
      <c r="F97" s="66">
        <f>SUM(F94:F96)</f>
        <v>1350000</v>
      </c>
      <c r="G97" s="66">
        <f t="shared" ref="G97:S97" si="44">SUM(G94:G96)</f>
        <v>0</v>
      </c>
      <c r="H97" s="66">
        <f t="shared" si="44"/>
        <v>0</v>
      </c>
      <c r="I97" s="66">
        <f t="shared" si="44"/>
        <v>0</v>
      </c>
      <c r="J97" s="66">
        <f t="shared" si="44"/>
        <v>400000</v>
      </c>
      <c r="K97" s="66">
        <f t="shared" si="44"/>
        <v>300000</v>
      </c>
      <c r="L97" s="66">
        <f t="shared" si="44"/>
        <v>50000</v>
      </c>
      <c r="M97" s="66">
        <f t="shared" si="44"/>
        <v>0</v>
      </c>
      <c r="N97" s="66">
        <f t="shared" si="44"/>
        <v>0</v>
      </c>
      <c r="O97" s="66">
        <f t="shared" si="44"/>
        <v>135000</v>
      </c>
      <c r="P97" s="66">
        <f t="shared" si="44"/>
        <v>335000</v>
      </c>
      <c r="Q97" s="66">
        <f t="shared" si="44"/>
        <v>130000</v>
      </c>
      <c r="R97" s="66">
        <f t="shared" si="44"/>
        <v>0</v>
      </c>
      <c r="S97" s="66">
        <f t="shared" si="44"/>
        <v>1350000</v>
      </c>
    </row>
    <row r="98" spans="1:19">
      <c r="A98" s="67" t="s">
        <v>33</v>
      </c>
      <c r="B98" s="147"/>
      <c r="C98" s="127" t="s">
        <v>10</v>
      </c>
      <c r="D98" s="24">
        <v>1</v>
      </c>
      <c r="E98" s="22" t="s">
        <v>80</v>
      </c>
      <c r="F98" s="68">
        <v>500000</v>
      </c>
      <c r="G98" s="68"/>
      <c r="H98" s="86"/>
      <c r="I98" s="87">
        <f>F98*0.3</f>
        <v>150000</v>
      </c>
      <c r="J98" s="94">
        <v>280000</v>
      </c>
      <c r="K98" s="68">
        <f>F98-I98-J98</f>
        <v>70000</v>
      </c>
      <c r="L98" s="68"/>
      <c r="M98" s="68"/>
      <c r="N98" s="68"/>
      <c r="O98" s="68"/>
      <c r="P98" s="68"/>
      <c r="Q98" s="68"/>
      <c r="R98" s="68"/>
      <c r="S98" s="16">
        <f t="shared" ref="S98:S102" si="45">SUM(G98:R98)</f>
        <v>500000</v>
      </c>
    </row>
    <row r="99" spans="1:19">
      <c r="A99" s="67" t="s">
        <v>33</v>
      </c>
      <c r="B99" s="147"/>
      <c r="C99" s="127"/>
      <c r="D99" s="24">
        <v>2</v>
      </c>
      <c r="E99" s="22" t="s">
        <v>81</v>
      </c>
      <c r="F99" s="68">
        <v>400000</v>
      </c>
      <c r="G99" s="86"/>
      <c r="H99" s="87">
        <f>F99*0.3</f>
        <v>120000</v>
      </c>
      <c r="I99" s="94">
        <v>160000</v>
      </c>
      <c r="J99" s="68">
        <f>F99-H99-I99</f>
        <v>120000</v>
      </c>
      <c r="K99" s="68"/>
      <c r="L99" s="68"/>
      <c r="M99" s="68"/>
      <c r="N99" s="68"/>
      <c r="O99" s="68"/>
      <c r="P99" s="68"/>
      <c r="Q99" s="68"/>
      <c r="R99" s="68"/>
      <c r="S99" s="16">
        <f t="shared" si="45"/>
        <v>400000</v>
      </c>
    </row>
    <row r="100" spans="1:19" ht="27">
      <c r="A100" s="67" t="s">
        <v>33</v>
      </c>
      <c r="B100" s="147"/>
      <c r="C100" s="127"/>
      <c r="D100" s="24">
        <v>3</v>
      </c>
      <c r="E100" s="22" t="s">
        <v>82</v>
      </c>
      <c r="F100" s="68">
        <v>200000</v>
      </c>
      <c r="G100" s="86"/>
      <c r="H100" s="87">
        <f>F100*0.3</f>
        <v>60000</v>
      </c>
      <c r="I100" s="68">
        <f>F100-H100</f>
        <v>140000</v>
      </c>
      <c r="J100" s="68"/>
      <c r="K100" s="68"/>
      <c r="L100" s="68"/>
      <c r="M100" s="68"/>
      <c r="N100" s="68"/>
      <c r="O100" s="68"/>
      <c r="P100" s="68"/>
      <c r="Q100" s="68"/>
      <c r="R100" s="68"/>
      <c r="S100" s="16">
        <f t="shared" si="45"/>
        <v>200000</v>
      </c>
    </row>
    <row r="101" spans="1:19" ht="27">
      <c r="A101" s="67" t="s">
        <v>33</v>
      </c>
      <c r="B101" s="147"/>
      <c r="C101" s="127"/>
      <c r="D101" s="24">
        <v>4</v>
      </c>
      <c r="E101" s="22" t="s">
        <v>83</v>
      </c>
      <c r="F101" s="68">
        <v>740000</v>
      </c>
      <c r="G101" s="86"/>
      <c r="H101" s="87">
        <f>F101*0.3</f>
        <v>222000</v>
      </c>
      <c r="I101" s="68">
        <f>F101-H101</f>
        <v>518000</v>
      </c>
      <c r="J101" s="68"/>
      <c r="K101" s="68"/>
      <c r="L101" s="68"/>
      <c r="M101" s="68"/>
      <c r="N101" s="68"/>
      <c r="O101" s="68"/>
      <c r="P101" s="68"/>
      <c r="Q101" s="68"/>
      <c r="R101" s="68"/>
      <c r="S101" s="16">
        <f t="shared" si="45"/>
        <v>740000</v>
      </c>
    </row>
    <row r="102" spans="1:19" ht="27">
      <c r="A102" s="67" t="s">
        <v>33</v>
      </c>
      <c r="B102" s="147"/>
      <c r="C102" s="127"/>
      <c r="D102" s="24">
        <v>5</v>
      </c>
      <c r="E102" s="22" t="s">
        <v>84</v>
      </c>
      <c r="F102" s="61">
        <v>750000</v>
      </c>
      <c r="G102" s="86"/>
      <c r="H102" s="87">
        <f>F102*0.3</f>
        <v>225000</v>
      </c>
      <c r="I102" s="68">
        <f>F102-H102</f>
        <v>525000</v>
      </c>
      <c r="J102" s="61"/>
      <c r="K102" s="61"/>
      <c r="L102" s="61"/>
      <c r="M102" s="61"/>
      <c r="N102" s="61"/>
      <c r="O102" s="61"/>
      <c r="P102" s="61"/>
      <c r="Q102" s="61"/>
      <c r="R102" s="61"/>
      <c r="S102" s="16">
        <f t="shared" si="45"/>
        <v>750000</v>
      </c>
    </row>
    <row r="103" spans="1:19">
      <c r="A103" s="65"/>
      <c r="B103" s="147"/>
      <c r="C103" s="127"/>
      <c r="D103" s="148" t="s">
        <v>10</v>
      </c>
      <c r="E103" s="149"/>
      <c r="F103" s="66">
        <f>SUM(F98:F102)</f>
        <v>2590000</v>
      </c>
      <c r="G103" s="66">
        <f t="shared" ref="G103:S103" si="46">SUM(G98:G102)</f>
        <v>0</v>
      </c>
      <c r="H103" s="66">
        <f t="shared" si="46"/>
        <v>627000</v>
      </c>
      <c r="I103" s="66">
        <f t="shared" si="46"/>
        <v>1493000</v>
      </c>
      <c r="J103" s="66">
        <f t="shared" si="46"/>
        <v>400000</v>
      </c>
      <c r="K103" s="66">
        <f t="shared" si="46"/>
        <v>70000</v>
      </c>
      <c r="L103" s="66">
        <f t="shared" si="46"/>
        <v>0</v>
      </c>
      <c r="M103" s="66">
        <f t="shared" si="46"/>
        <v>0</v>
      </c>
      <c r="N103" s="66">
        <f t="shared" si="46"/>
        <v>0</v>
      </c>
      <c r="O103" s="66">
        <f t="shared" si="46"/>
        <v>0</v>
      </c>
      <c r="P103" s="66">
        <f t="shared" si="46"/>
        <v>0</v>
      </c>
      <c r="Q103" s="66">
        <f t="shared" si="46"/>
        <v>0</v>
      </c>
      <c r="R103" s="66">
        <f t="shared" si="46"/>
        <v>0</v>
      </c>
      <c r="S103" s="66">
        <f t="shared" si="46"/>
        <v>2590000</v>
      </c>
    </row>
    <row r="104" spans="1:19">
      <c r="A104" s="27">
        <v>1</v>
      </c>
      <c r="B104" s="147"/>
      <c r="C104" s="127" t="s">
        <v>12</v>
      </c>
      <c r="D104" s="24">
        <v>1</v>
      </c>
      <c r="E104" s="22" t="s">
        <v>85</v>
      </c>
      <c r="F104" s="69">
        <v>2600000</v>
      </c>
      <c r="G104" s="86" t="s">
        <v>130</v>
      </c>
      <c r="H104" s="87">
        <f>700000*0.3</f>
        <v>210000</v>
      </c>
      <c r="I104" s="96">
        <v>580000</v>
      </c>
      <c r="J104" s="95"/>
      <c r="K104" s="86"/>
      <c r="L104" s="87">
        <f>(F104-H104-I104)*0.3</f>
        <v>543000</v>
      </c>
      <c r="M104" s="87">
        <v>730000</v>
      </c>
      <c r="N104" s="69">
        <f>F104-H104-I104-L104-M104</f>
        <v>537000</v>
      </c>
      <c r="O104" s="69"/>
      <c r="P104" s="69"/>
      <c r="Q104" s="69"/>
      <c r="R104" s="69"/>
      <c r="S104" s="16">
        <f>SUM(G104:R104)</f>
        <v>2600000</v>
      </c>
    </row>
    <row r="105" spans="1:19">
      <c r="A105" s="65"/>
      <c r="B105" s="147"/>
      <c r="C105" s="127"/>
      <c r="D105" s="148" t="s">
        <v>12</v>
      </c>
      <c r="E105" s="149"/>
      <c r="F105" s="66">
        <f>SUM(F104:F104)</f>
        <v>2600000</v>
      </c>
      <c r="G105" s="66">
        <f t="shared" ref="G105:S105" si="47">SUM(G104:G104)</f>
        <v>0</v>
      </c>
      <c r="H105" s="66">
        <f t="shared" si="47"/>
        <v>210000</v>
      </c>
      <c r="I105" s="66">
        <f t="shared" si="47"/>
        <v>580000</v>
      </c>
      <c r="J105" s="66">
        <f t="shared" si="47"/>
        <v>0</v>
      </c>
      <c r="K105" s="66">
        <f t="shared" si="47"/>
        <v>0</v>
      </c>
      <c r="L105" s="66">
        <f t="shared" si="47"/>
        <v>543000</v>
      </c>
      <c r="M105" s="66">
        <f t="shared" si="47"/>
        <v>730000</v>
      </c>
      <c r="N105" s="66">
        <f t="shared" si="47"/>
        <v>537000</v>
      </c>
      <c r="O105" s="66">
        <f t="shared" si="47"/>
        <v>0</v>
      </c>
      <c r="P105" s="66">
        <f t="shared" si="47"/>
        <v>0</v>
      </c>
      <c r="Q105" s="66">
        <f t="shared" si="47"/>
        <v>0</v>
      </c>
      <c r="R105" s="66">
        <f t="shared" si="47"/>
        <v>0</v>
      </c>
      <c r="S105" s="66">
        <f t="shared" si="47"/>
        <v>2600000</v>
      </c>
    </row>
    <row r="106" spans="1:19" s="19" customFormat="1">
      <c r="A106" s="13">
        <v>2</v>
      </c>
      <c r="B106" s="147"/>
      <c r="C106" s="127" t="s">
        <v>53</v>
      </c>
      <c r="D106" s="56">
        <v>1</v>
      </c>
      <c r="E106" s="22" t="s">
        <v>86</v>
      </c>
      <c r="F106" s="59">
        <v>1300000</v>
      </c>
      <c r="G106" s="59"/>
      <c r="H106" s="59"/>
      <c r="I106" s="59"/>
      <c r="J106" s="86"/>
      <c r="K106" s="87">
        <f>F106*0.3</f>
        <v>390000</v>
      </c>
      <c r="L106" s="87">
        <v>670000</v>
      </c>
      <c r="M106" s="59">
        <f>F106-K106-L106</f>
        <v>240000</v>
      </c>
      <c r="N106" s="59"/>
      <c r="O106" s="59"/>
      <c r="P106" s="59"/>
      <c r="Q106" s="59"/>
      <c r="R106" s="59"/>
      <c r="S106" s="16">
        <f>SUM(G106:R106)</f>
        <v>1300000</v>
      </c>
    </row>
    <row r="107" spans="1:19" s="19" customFormat="1">
      <c r="A107" s="17"/>
      <c r="B107" s="118"/>
      <c r="C107" s="127"/>
      <c r="D107" s="119" t="s">
        <v>53</v>
      </c>
      <c r="E107" s="120"/>
      <c r="F107" s="18">
        <f>F106</f>
        <v>1300000</v>
      </c>
      <c r="G107" s="18">
        <f t="shared" ref="G107:S107" si="48">G106</f>
        <v>0</v>
      </c>
      <c r="H107" s="18">
        <f t="shared" si="48"/>
        <v>0</v>
      </c>
      <c r="I107" s="18">
        <f t="shared" si="48"/>
        <v>0</v>
      </c>
      <c r="J107" s="18">
        <f t="shared" si="48"/>
        <v>0</v>
      </c>
      <c r="K107" s="18">
        <f t="shared" si="48"/>
        <v>390000</v>
      </c>
      <c r="L107" s="18">
        <f t="shared" si="48"/>
        <v>670000</v>
      </c>
      <c r="M107" s="18">
        <f t="shared" si="48"/>
        <v>240000</v>
      </c>
      <c r="N107" s="18">
        <f t="shared" si="48"/>
        <v>0</v>
      </c>
      <c r="O107" s="18">
        <f t="shared" si="48"/>
        <v>0</v>
      </c>
      <c r="P107" s="18">
        <f t="shared" si="48"/>
        <v>0</v>
      </c>
      <c r="Q107" s="18">
        <f t="shared" si="48"/>
        <v>0</v>
      </c>
      <c r="R107" s="18">
        <f t="shared" si="48"/>
        <v>0</v>
      </c>
      <c r="S107" s="18">
        <f t="shared" si="48"/>
        <v>1300000</v>
      </c>
    </row>
    <row r="108" spans="1:19">
      <c r="A108" s="37"/>
      <c r="B108" s="130" t="s">
        <v>15</v>
      </c>
      <c r="C108" s="131"/>
      <c r="D108" s="131"/>
      <c r="E108" s="132"/>
      <c r="F108" s="38">
        <f>F105+F103+F97+F107</f>
        <v>7840000</v>
      </c>
      <c r="G108" s="38">
        <f t="shared" ref="G108:S108" si="49">G105+G103+G97+G107</f>
        <v>0</v>
      </c>
      <c r="H108" s="38">
        <f t="shared" si="49"/>
        <v>837000</v>
      </c>
      <c r="I108" s="38">
        <f t="shared" si="49"/>
        <v>2073000</v>
      </c>
      <c r="J108" s="38">
        <f t="shared" si="49"/>
        <v>800000</v>
      </c>
      <c r="K108" s="38">
        <f t="shared" si="49"/>
        <v>760000</v>
      </c>
      <c r="L108" s="38">
        <f t="shared" si="49"/>
        <v>1263000</v>
      </c>
      <c r="M108" s="38">
        <f t="shared" si="49"/>
        <v>970000</v>
      </c>
      <c r="N108" s="38">
        <f t="shared" si="49"/>
        <v>537000</v>
      </c>
      <c r="O108" s="38">
        <f t="shared" si="49"/>
        <v>135000</v>
      </c>
      <c r="P108" s="38">
        <f t="shared" si="49"/>
        <v>335000</v>
      </c>
      <c r="Q108" s="38">
        <f t="shared" si="49"/>
        <v>130000</v>
      </c>
      <c r="R108" s="38">
        <f t="shared" si="49"/>
        <v>0</v>
      </c>
      <c r="S108" s="38">
        <f t="shared" si="49"/>
        <v>7840000</v>
      </c>
    </row>
    <row r="109" spans="1:19" s="19" customFormat="1">
      <c r="A109" s="27">
        <v>1</v>
      </c>
      <c r="B109" s="126" t="s">
        <v>16</v>
      </c>
      <c r="C109" s="141" t="s">
        <v>17</v>
      </c>
      <c r="D109" s="28">
        <v>1</v>
      </c>
      <c r="E109" s="29" t="s">
        <v>87</v>
      </c>
      <c r="F109" s="23">
        <v>600000</v>
      </c>
      <c r="G109" s="23"/>
      <c r="H109" s="96"/>
      <c r="I109" s="95"/>
      <c r="J109" s="86"/>
      <c r="K109" s="87">
        <f>F109*0.3</f>
        <v>180000</v>
      </c>
      <c r="L109" s="100">
        <f>F109-K109</f>
        <v>420000</v>
      </c>
      <c r="M109" s="98"/>
      <c r="N109" s="98"/>
      <c r="O109" s="23"/>
      <c r="P109" s="23"/>
      <c r="Q109" s="23"/>
      <c r="R109" s="23"/>
      <c r="S109" s="16">
        <f t="shared" ref="S109:S122" si="50">SUM(G109:R109)</f>
        <v>600000</v>
      </c>
    </row>
    <row r="110" spans="1:19" s="19" customFormat="1" ht="27">
      <c r="A110" s="27">
        <v>1</v>
      </c>
      <c r="B110" s="126"/>
      <c r="C110" s="142"/>
      <c r="D110" s="28">
        <v>2</v>
      </c>
      <c r="E110" s="29" t="s">
        <v>88</v>
      </c>
      <c r="F110" s="32">
        <v>750000</v>
      </c>
      <c r="G110" s="32"/>
      <c r="H110" s="32"/>
      <c r="I110" s="32"/>
      <c r="J110" s="32"/>
      <c r="K110" s="32"/>
      <c r="L110" s="32"/>
      <c r="M110" s="32"/>
      <c r="N110" s="86"/>
      <c r="O110" s="87">
        <f>F110*0.3</f>
        <v>225000</v>
      </c>
      <c r="P110" s="87">
        <v>360000</v>
      </c>
      <c r="Q110" s="32">
        <f>F110-O110-P110</f>
        <v>165000</v>
      </c>
      <c r="R110" s="32"/>
      <c r="S110" s="16">
        <f t="shared" si="50"/>
        <v>750000</v>
      </c>
    </row>
    <row r="111" spans="1:19" s="19" customFormat="1" ht="27">
      <c r="A111" s="27">
        <v>1</v>
      </c>
      <c r="B111" s="126"/>
      <c r="C111" s="142"/>
      <c r="D111" s="28">
        <v>3</v>
      </c>
      <c r="E111" s="33" t="s">
        <v>89</v>
      </c>
      <c r="F111" s="32">
        <v>750000</v>
      </c>
      <c r="G111" s="32"/>
      <c r="H111" s="86"/>
      <c r="I111" s="87">
        <f>F111*0.3</f>
        <v>225000</v>
      </c>
      <c r="J111" s="32">
        <f>F111-I111</f>
        <v>525000</v>
      </c>
      <c r="K111" s="32"/>
      <c r="L111" s="32"/>
      <c r="M111" s="32"/>
      <c r="N111" s="32"/>
      <c r="O111" s="32"/>
      <c r="P111" s="32"/>
      <c r="Q111" s="32"/>
      <c r="R111" s="32"/>
      <c r="S111" s="16">
        <f t="shared" si="50"/>
        <v>750000</v>
      </c>
    </row>
    <row r="112" spans="1:19" s="19" customFormat="1" ht="27">
      <c r="A112" s="27">
        <v>1</v>
      </c>
      <c r="B112" s="126"/>
      <c r="C112" s="142"/>
      <c r="D112" s="28">
        <v>4</v>
      </c>
      <c r="E112" s="29" t="s">
        <v>90</v>
      </c>
      <c r="F112" s="63">
        <v>2750000</v>
      </c>
      <c r="G112" s="63"/>
      <c r="H112" s="63"/>
      <c r="I112" s="96"/>
      <c r="J112" s="96"/>
      <c r="K112" s="101"/>
      <c r="L112" s="86"/>
      <c r="M112" s="87">
        <f>F112*0.3</f>
        <v>825000</v>
      </c>
      <c r="N112" s="87">
        <v>1400000</v>
      </c>
      <c r="O112" s="63">
        <f>F112-M112-N112</f>
        <v>525000</v>
      </c>
      <c r="P112" s="63"/>
      <c r="Q112" s="63"/>
      <c r="R112" s="63"/>
      <c r="S112" s="16">
        <f t="shared" si="50"/>
        <v>2750000</v>
      </c>
    </row>
    <row r="113" spans="1:19" s="19" customFormat="1">
      <c r="A113" s="27">
        <v>1</v>
      </c>
      <c r="B113" s="126"/>
      <c r="C113" s="142"/>
      <c r="D113" s="28">
        <v>5</v>
      </c>
      <c r="E113" s="64" t="s">
        <v>91</v>
      </c>
      <c r="F113" s="32">
        <v>700000</v>
      </c>
      <c r="G113" s="32"/>
      <c r="H113" s="32"/>
      <c r="I113" s="32"/>
      <c r="J113" s="32"/>
      <c r="K113" s="63"/>
      <c r="L113" s="63"/>
      <c r="M113" s="86"/>
      <c r="N113" s="87">
        <f>F113*0.3</f>
        <v>210000</v>
      </c>
      <c r="O113" s="32">
        <f>F113-N113</f>
        <v>490000</v>
      </c>
      <c r="P113" s="32"/>
      <c r="Q113" s="32"/>
      <c r="R113" s="32"/>
      <c r="S113" s="16">
        <f t="shared" si="50"/>
        <v>700000</v>
      </c>
    </row>
    <row r="114" spans="1:19" s="19" customFormat="1" ht="27">
      <c r="A114" s="27">
        <v>1</v>
      </c>
      <c r="B114" s="126"/>
      <c r="C114" s="142"/>
      <c r="D114" s="28">
        <v>6</v>
      </c>
      <c r="E114" s="31" t="s">
        <v>92</v>
      </c>
      <c r="F114" s="32">
        <v>1000000</v>
      </c>
      <c r="G114" s="32"/>
      <c r="H114" s="32"/>
      <c r="I114" s="32"/>
      <c r="J114" s="32"/>
      <c r="K114" s="32"/>
      <c r="L114" s="32"/>
      <c r="M114" s="101"/>
      <c r="N114" s="86"/>
      <c r="O114" s="87">
        <f>F114*0.3</f>
        <v>300000</v>
      </c>
      <c r="P114" s="87">
        <f>F114-O114</f>
        <v>700000</v>
      </c>
      <c r="Q114" s="32" t="s">
        <v>131</v>
      </c>
      <c r="R114" s="32"/>
      <c r="S114" s="16">
        <f t="shared" si="50"/>
        <v>1000000</v>
      </c>
    </row>
    <row r="115" spans="1:19" s="19" customFormat="1">
      <c r="A115" s="27">
        <v>1</v>
      </c>
      <c r="B115" s="126"/>
      <c r="C115" s="142"/>
      <c r="D115" s="28">
        <v>7</v>
      </c>
      <c r="E115" s="33" t="s">
        <v>93</v>
      </c>
      <c r="F115" s="32">
        <v>350000</v>
      </c>
      <c r="G115" s="32"/>
      <c r="H115" s="96"/>
      <c r="I115" s="96"/>
      <c r="J115" s="86"/>
      <c r="K115" s="87">
        <f>F115*0.3</f>
        <v>105000</v>
      </c>
      <c r="L115" s="32">
        <f>F115-K115</f>
        <v>245000</v>
      </c>
      <c r="M115" s="32"/>
      <c r="N115" s="32"/>
      <c r="O115" s="32"/>
      <c r="P115" s="32"/>
      <c r="Q115" s="32"/>
      <c r="R115" s="32"/>
      <c r="S115" s="16">
        <f t="shared" si="50"/>
        <v>350000</v>
      </c>
    </row>
    <row r="116" spans="1:19" s="19" customFormat="1" ht="27">
      <c r="A116" s="27">
        <v>1</v>
      </c>
      <c r="B116" s="126"/>
      <c r="C116" s="142"/>
      <c r="D116" s="28">
        <v>8</v>
      </c>
      <c r="E116" s="33" t="s">
        <v>94</v>
      </c>
      <c r="F116" s="32">
        <v>1000000</v>
      </c>
      <c r="G116" s="32"/>
      <c r="H116" s="98"/>
      <c r="I116" s="98"/>
      <c r="J116" s="99"/>
      <c r="K116" s="96"/>
      <c r="L116" s="101"/>
      <c r="M116" s="86"/>
      <c r="N116" s="87">
        <f>F116*0.3</f>
        <v>300000</v>
      </c>
      <c r="O116" s="87">
        <v>560000</v>
      </c>
      <c r="P116" s="19">
        <f>F116-N116-O116</f>
        <v>140000</v>
      </c>
      <c r="Q116" s="32"/>
      <c r="R116" s="32"/>
      <c r="S116" s="16">
        <f t="shared" si="50"/>
        <v>1000000</v>
      </c>
    </row>
    <row r="117" spans="1:19" s="19" customFormat="1" ht="27">
      <c r="A117" s="27">
        <v>1</v>
      </c>
      <c r="B117" s="126"/>
      <c r="C117" s="142"/>
      <c r="D117" s="102">
        <v>9</v>
      </c>
      <c r="E117" s="64" t="s">
        <v>95</v>
      </c>
      <c r="F117" s="63">
        <v>3000000</v>
      </c>
      <c r="G117" s="63"/>
      <c r="H117" s="63"/>
      <c r="I117" s="63"/>
      <c r="J117" s="63"/>
      <c r="K117" s="63"/>
      <c r="L117" s="63"/>
      <c r="M117" s="63"/>
      <c r="N117" s="101"/>
      <c r="O117" s="86"/>
      <c r="P117" s="87">
        <f>F117*0.3</f>
        <v>900000</v>
      </c>
      <c r="Q117" s="87">
        <v>1800000</v>
      </c>
      <c r="R117" s="63">
        <f>F117-P117-Q117</f>
        <v>300000</v>
      </c>
      <c r="S117" s="16">
        <f t="shared" si="50"/>
        <v>3000000</v>
      </c>
    </row>
    <row r="118" spans="1:19" s="19" customFormat="1" ht="27">
      <c r="A118" s="27">
        <v>1</v>
      </c>
      <c r="B118" s="126"/>
      <c r="C118" s="142"/>
      <c r="D118" s="102">
        <v>10</v>
      </c>
      <c r="E118" s="64" t="s">
        <v>96</v>
      </c>
      <c r="F118" s="63">
        <v>900000</v>
      </c>
      <c r="G118" s="63"/>
      <c r="H118" s="63"/>
      <c r="I118" s="63"/>
      <c r="J118" s="63"/>
      <c r="K118" s="63"/>
      <c r="L118" s="63"/>
      <c r="M118" s="63"/>
      <c r="N118" s="101"/>
      <c r="O118" s="86"/>
      <c r="P118" s="87">
        <f>F118*0.3</f>
        <v>270000</v>
      </c>
      <c r="Q118" s="87">
        <v>500000</v>
      </c>
      <c r="R118" s="63">
        <f>F118-P118-Q118</f>
        <v>130000</v>
      </c>
      <c r="S118" s="16">
        <f t="shared" si="50"/>
        <v>900000</v>
      </c>
    </row>
    <row r="119" spans="1:19" s="19" customFormat="1" ht="27">
      <c r="A119" s="27">
        <v>1</v>
      </c>
      <c r="B119" s="126"/>
      <c r="C119" s="142"/>
      <c r="D119" s="28">
        <v>11</v>
      </c>
      <c r="E119" s="64" t="s">
        <v>97</v>
      </c>
      <c r="F119" s="32">
        <v>400000</v>
      </c>
      <c r="G119" s="32"/>
      <c r="H119" s="32"/>
      <c r="I119" s="86"/>
      <c r="J119" s="87">
        <f>F119*0.3</f>
        <v>120000</v>
      </c>
      <c r="K119" s="32">
        <f>F119-J119</f>
        <v>280000</v>
      </c>
      <c r="L119" s="32"/>
      <c r="M119" s="32"/>
      <c r="N119" s="32"/>
      <c r="O119" s="32"/>
      <c r="P119" s="32"/>
      <c r="Q119" s="32"/>
      <c r="R119" s="32"/>
      <c r="S119" s="16">
        <f t="shared" si="50"/>
        <v>400000</v>
      </c>
    </row>
    <row r="120" spans="1:19" s="19" customFormat="1">
      <c r="A120" s="27">
        <v>1</v>
      </c>
      <c r="B120" s="126"/>
      <c r="C120" s="142"/>
      <c r="D120" s="28">
        <v>12</v>
      </c>
      <c r="E120" s="64" t="s">
        <v>98</v>
      </c>
      <c r="F120" s="63">
        <v>1000000</v>
      </c>
      <c r="G120" s="63"/>
      <c r="H120" s="63"/>
      <c r="I120" s="63"/>
      <c r="J120" s="63"/>
      <c r="K120" s="63"/>
      <c r="L120" s="63"/>
      <c r="M120" s="101"/>
      <c r="N120" s="86"/>
      <c r="O120" s="87">
        <f>F120*0.3</f>
        <v>300000</v>
      </c>
      <c r="P120" s="87">
        <v>500000</v>
      </c>
      <c r="Q120" s="63">
        <f>F120-O120-P120</f>
        <v>200000</v>
      </c>
      <c r="R120" s="32"/>
      <c r="S120" s="16">
        <f t="shared" si="50"/>
        <v>1000000</v>
      </c>
    </row>
    <row r="121" spans="1:19" s="19" customFormat="1" ht="27">
      <c r="A121" s="27">
        <v>1</v>
      </c>
      <c r="B121" s="126"/>
      <c r="C121" s="142"/>
      <c r="D121" s="28">
        <v>13</v>
      </c>
      <c r="E121" s="29" t="s">
        <v>99</v>
      </c>
      <c r="F121" s="58">
        <v>60000</v>
      </c>
      <c r="G121" s="58"/>
      <c r="H121" s="58"/>
      <c r="I121" s="86"/>
      <c r="J121" s="87">
        <f>F121*0.3</f>
        <v>18000</v>
      </c>
      <c r="K121" s="32">
        <f>F121-J121</f>
        <v>42000</v>
      </c>
      <c r="L121" s="58"/>
      <c r="M121" s="58"/>
      <c r="N121" s="58"/>
      <c r="O121" s="58"/>
      <c r="P121" s="58"/>
      <c r="Q121" s="58"/>
      <c r="R121" s="58"/>
      <c r="S121" s="16">
        <f t="shared" si="50"/>
        <v>60000</v>
      </c>
    </row>
    <row r="122" spans="1:19" s="19" customFormat="1" ht="27">
      <c r="A122" s="27">
        <v>1</v>
      </c>
      <c r="B122" s="126"/>
      <c r="C122" s="143"/>
      <c r="D122" s="102">
        <v>14</v>
      </c>
      <c r="E122" s="29" t="s">
        <v>100</v>
      </c>
      <c r="F122" s="58">
        <v>300000</v>
      </c>
      <c r="G122" s="58"/>
      <c r="H122" s="58"/>
      <c r="I122" s="58"/>
      <c r="J122" s="58"/>
      <c r="K122" s="58"/>
      <c r="L122" s="58"/>
      <c r="M122" s="58"/>
      <c r="N122" s="58"/>
      <c r="O122" s="58"/>
      <c r="P122" s="86"/>
      <c r="Q122" s="87">
        <f>F122*0.3</f>
        <v>90000</v>
      </c>
      <c r="R122" s="32">
        <f>F122-Q122</f>
        <v>210000</v>
      </c>
      <c r="S122" s="16">
        <f t="shared" si="50"/>
        <v>300000</v>
      </c>
    </row>
    <row r="123" spans="1:19" s="19" customFormat="1">
      <c r="A123" s="27"/>
      <c r="B123" s="126"/>
      <c r="C123" s="137" t="s">
        <v>17</v>
      </c>
      <c r="D123" s="137"/>
      <c r="E123" s="137"/>
      <c r="F123" s="18">
        <f>SUM(F109:F122)</f>
        <v>13560000</v>
      </c>
      <c r="G123" s="18">
        <f t="shared" ref="G123:S123" si="51">SUM(G109:G122)</f>
        <v>0</v>
      </c>
      <c r="H123" s="18">
        <f t="shared" si="51"/>
        <v>0</v>
      </c>
      <c r="I123" s="18">
        <f t="shared" si="51"/>
        <v>225000</v>
      </c>
      <c r="J123" s="18">
        <f t="shared" si="51"/>
        <v>663000</v>
      </c>
      <c r="K123" s="18">
        <f t="shared" si="51"/>
        <v>607000</v>
      </c>
      <c r="L123" s="18">
        <f t="shared" si="51"/>
        <v>665000</v>
      </c>
      <c r="M123" s="18">
        <f t="shared" si="51"/>
        <v>825000</v>
      </c>
      <c r="N123" s="18">
        <f t="shared" si="51"/>
        <v>1910000</v>
      </c>
      <c r="O123" s="18">
        <f t="shared" si="51"/>
        <v>2400000</v>
      </c>
      <c r="P123" s="18">
        <f t="shared" si="51"/>
        <v>2870000</v>
      </c>
      <c r="Q123" s="18">
        <f t="shared" si="51"/>
        <v>2755000</v>
      </c>
      <c r="R123" s="18">
        <f t="shared" si="51"/>
        <v>640000</v>
      </c>
      <c r="S123" s="18">
        <f t="shared" si="51"/>
        <v>13560000</v>
      </c>
    </row>
    <row r="124" spans="1:19" s="19" customFormat="1">
      <c r="A124" s="37"/>
      <c r="B124" s="130" t="s">
        <v>23</v>
      </c>
      <c r="C124" s="131"/>
      <c r="D124" s="131"/>
      <c r="E124" s="132"/>
      <c r="F124" s="38">
        <f>F123</f>
        <v>13560000</v>
      </c>
      <c r="G124" s="38">
        <f t="shared" ref="G124:S124" si="52">G123</f>
        <v>0</v>
      </c>
      <c r="H124" s="38">
        <f t="shared" si="52"/>
        <v>0</v>
      </c>
      <c r="I124" s="38">
        <f t="shared" si="52"/>
        <v>225000</v>
      </c>
      <c r="J124" s="38">
        <f t="shared" si="52"/>
        <v>663000</v>
      </c>
      <c r="K124" s="38">
        <f t="shared" si="52"/>
        <v>607000</v>
      </c>
      <c r="L124" s="38">
        <f t="shared" si="52"/>
        <v>665000</v>
      </c>
      <c r="M124" s="38">
        <f t="shared" si="52"/>
        <v>825000</v>
      </c>
      <c r="N124" s="38">
        <f t="shared" si="52"/>
        <v>1910000</v>
      </c>
      <c r="O124" s="38">
        <f t="shared" si="52"/>
        <v>2400000</v>
      </c>
      <c r="P124" s="38">
        <f t="shared" si="52"/>
        <v>2870000</v>
      </c>
      <c r="Q124" s="38">
        <f t="shared" si="52"/>
        <v>2755000</v>
      </c>
      <c r="R124" s="38">
        <f t="shared" si="52"/>
        <v>640000</v>
      </c>
      <c r="S124" s="38">
        <f t="shared" si="52"/>
        <v>13560000</v>
      </c>
    </row>
    <row r="125" spans="1:19">
      <c r="A125" s="27">
        <v>1</v>
      </c>
      <c r="B125" s="133" t="s">
        <v>24</v>
      </c>
      <c r="C125" s="121" t="s">
        <v>24</v>
      </c>
      <c r="D125" s="28">
        <v>1</v>
      </c>
      <c r="E125" s="70" t="s">
        <v>101</v>
      </c>
      <c r="F125" s="23">
        <v>2300000</v>
      </c>
      <c r="G125" s="23"/>
      <c r="H125" s="23"/>
      <c r="I125" s="23"/>
      <c r="J125" s="23"/>
      <c r="K125" s="23"/>
      <c r="L125" s="23"/>
      <c r="M125" s="23"/>
      <c r="N125" s="101"/>
      <c r="O125" s="86"/>
      <c r="P125" s="87">
        <f>F125*0.3</f>
        <v>690000</v>
      </c>
      <c r="Q125" s="87">
        <v>1050000</v>
      </c>
      <c r="R125" s="23">
        <f>F125-P125-Q125</f>
        <v>560000</v>
      </c>
      <c r="S125" s="16">
        <f t="shared" ref="S125:S133" si="53">SUM(G125:R125)</f>
        <v>2300000</v>
      </c>
    </row>
    <row r="126" spans="1:19">
      <c r="A126" s="27">
        <v>1</v>
      </c>
      <c r="B126" s="134"/>
      <c r="C126" s="136"/>
      <c r="D126" s="102">
        <v>2</v>
      </c>
      <c r="E126" s="70" t="s">
        <v>102</v>
      </c>
      <c r="F126" s="23">
        <v>1200000</v>
      </c>
      <c r="G126" s="23"/>
      <c r="H126" s="23"/>
      <c r="I126" s="23"/>
      <c r="J126" s="101"/>
      <c r="K126" s="86"/>
      <c r="L126" s="87">
        <f>F126*0.3</f>
        <v>360000</v>
      </c>
      <c r="M126" s="87">
        <v>600000</v>
      </c>
      <c r="N126" s="100">
        <f>F126-L126-M126</f>
        <v>240000</v>
      </c>
      <c r="O126" s="100"/>
      <c r="P126" s="23"/>
      <c r="Q126" s="23"/>
      <c r="R126" s="23"/>
      <c r="S126" s="16">
        <f t="shared" si="53"/>
        <v>1200000</v>
      </c>
    </row>
    <row r="127" spans="1:19" ht="40.5">
      <c r="A127" s="27">
        <v>1</v>
      </c>
      <c r="B127" s="134"/>
      <c r="C127" s="136"/>
      <c r="D127" s="102">
        <v>3</v>
      </c>
      <c r="E127" s="70" t="s">
        <v>103</v>
      </c>
      <c r="F127" s="23">
        <v>1500000</v>
      </c>
      <c r="G127" s="23"/>
      <c r="H127" s="23"/>
      <c r="I127" s="23"/>
      <c r="J127" s="101"/>
      <c r="K127" s="86"/>
      <c r="L127" s="87">
        <f>F127*0.3</f>
        <v>450000</v>
      </c>
      <c r="M127" s="87">
        <v>720000</v>
      </c>
      <c r="N127" s="100">
        <f>F127-L127-M127</f>
        <v>330000</v>
      </c>
      <c r="O127" s="23"/>
      <c r="P127" s="23"/>
      <c r="Q127" s="23"/>
      <c r="R127" s="23"/>
      <c r="S127" s="16">
        <f t="shared" si="53"/>
        <v>1500000</v>
      </c>
    </row>
    <row r="128" spans="1:19" ht="27">
      <c r="A128" s="27">
        <v>1</v>
      </c>
      <c r="B128" s="134"/>
      <c r="C128" s="136"/>
      <c r="D128" s="102">
        <v>4</v>
      </c>
      <c r="E128" s="70" t="s">
        <v>104</v>
      </c>
      <c r="F128" s="23">
        <v>3500000</v>
      </c>
      <c r="G128" s="23"/>
      <c r="H128" s="23"/>
      <c r="I128" s="23"/>
      <c r="J128" s="101"/>
      <c r="K128" s="86"/>
      <c r="L128" s="87">
        <f>F128*0.3</f>
        <v>1050000</v>
      </c>
      <c r="M128" s="87">
        <v>1700000</v>
      </c>
      <c r="N128" s="100">
        <f>F128-L128-M128</f>
        <v>750000</v>
      </c>
      <c r="O128" s="23"/>
      <c r="P128" s="23"/>
      <c r="Q128" s="23"/>
      <c r="R128" s="23"/>
      <c r="S128" s="16">
        <f t="shared" si="53"/>
        <v>3500000</v>
      </c>
    </row>
    <row r="129" spans="1:19" ht="27">
      <c r="A129" s="27">
        <v>1</v>
      </c>
      <c r="B129" s="134"/>
      <c r="C129" s="136"/>
      <c r="D129" s="102">
        <v>5</v>
      </c>
      <c r="E129" s="70" t="s">
        <v>105</v>
      </c>
      <c r="F129" s="23">
        <v>1600000</v>
      </c>
      <c r="G129" s="23"/>
      <c r="H129" s="23"/>
      <c r="I129" s="23"/>
      <c r="J129" s="101"/>
      <c r="K129" s="86"/>
      <c r="L129" s="87">
        <f>F129*0.3</f>
        <v>480000</v>
      </c>
      <c r="M129" s="87">
        <v>680000</v>
      </c>
      <c r="N129" s="100">
        <f>F129-L129-M129</f>
        <v>440000</v>
      </c>
      <c r="O129" s="23"/>
      <c r="P129" s="23"/>
      <c r="Q129" s="23"/>
      <c r="R129" s="23"/>
      <c r="S129" s="16">
        <f t="shared" si="53"/>
        <v>1600000</v>
      </c>
    </row>
    <row r="130" spans="1:19" ht="27">
      <c r="A130" s="27">
        <v>1</v>
      </c>
      <c r="B130" s="134"/>
      <c r="C130" s="136"/>
      <c r="D130" s="102">
        <v>6</v>
      </c>
      <c r="E130" s="70" t="s">
        <v>106</v>
      </c>
      <c r="F130" s="23">
        <v>3500000</v>
      </c>
      <c r="G130" s="101"/>
      <c r="H130" s="86"/>
      <c r="I130" s="87">
        <f>F130*0.3</f>
        <v>1050000</v>
      </c>
      <c r="J130" s="87">
        <v>1900000</v>
      </c>
      <c r="K130" s="100">
        <f>F130-I130-J130</f>
        <v>550000</v>
      </c>
      <c r="M130" s="23"/>
      <c r="N130" s="23"/>
      <c r="O130" s="23"/>
      <c r="P130" s="23"/>
      <c r="Q130" s="23"/>
      <c r="R130" s="23"/>
      <c r="S130" s="16">
        <f t="shared" si="53"/>
        <v>3500000</v>
      </c>
    </row>
    <row r="131" spans="1:19">
      <c r="A131" s="27">
        <v>1</v>
      </c>
      <c r="B131" s="134"/>
      <c r="C131" s="136"/>
      <c r="D131" s="28">
        <v>7</v>
      </c>
      <c r="E131" s="70" t="s">
        <v>107</v>
      </c>
      <c r="F131" s="23">
        <v>150000</v>
      </c>
      <c r="G131" s="23"/>
      <c r="H131" s="86"/>
      <c r="I131" s="87">
        <v>0</v>
      </c>
      <c r="J131" s="23">
        <v>150000</v>
      </c>
      <c r="K131" s="23"/>
      <c r="L131" s="23"/>
      <c r="M131" s="23"/>
      <c r="N131" s="23"/>
      <c r="O131" s="23"/>
      <c r="P131" s="23"/>
      <c r="Q131" s="23"/>
      <c r="R131" s="23"/>
      <c r="S131" s="16">
        <f>SUM(G131:R131)</f>
        <v>150000</v>
      </c>
    </row>
    <row r="132" spans="1:19" ht="40.5">
      <c r="A132" s="27">
        <v>1</v>
      </c>
      <c r="B132" s="134"/>
      <c r="C132" s="136"/>
      <c r="D132" s="28">
        <v>8</v>
      </c>
      <c r="E132" s="70" t="s">
        <v>108</v>
      </c>
      <c r="F132" s="23">
        <v>1250000</v>
      </c>
      <c r="G132" s="23"/>
      <c r="H132" s="101"/>
      <c r="I132" s="86"/>
      <c r="J132" s="87">
        <f>F132*0.3</f>
        <v>375000</v>
      </c>
      <c r="K132" s="94">
        <v>500000</v>
      </c>
      <c r="L132" s="23">
        <f>F132-J132-K132</f>
        <v>375000</v>
      </c>
      <c r="M132" s="23"/>
      <c r="N132" s="23"/>
      <c r="O132" s="23"/>
      <c r="P132" s="23"/>
      <c r="Q132" s="23"/>
      <c r="R132" s="23"/>
      <c r="S132" s="16">
        <f t="shared" si="53"/>
        <v>1250000</v>
      </c>
    </row>
    <row r="133" spans="1:19" ht="27">
      <c r="A133" s="27">
        <v>1</v>
      </c>
      <c r="B133" s="134"/>
      <c r="C133" s="122"/>
      <c r="D133" s="102">
        <v>9</v>
      </c>
      <c r="E133" s="29" t="s">
        <v>100</v>
      </c>
      <c r="F133" s="23">
        <v>750000</v>
      </c>
      <c r="G133" s="23"/>
      <c r="H133" s="23"/>
      <c r="I133" s="23"/>
      <c r="J133" s="101"/>
      <c r="K133" s="86"/>
      <c r="L133" s="87">
        <f>F133*0.3</f>
        <v>225000</v>
      </c>
      <c r="M133" s="87">
        <v>430000</v>
      </c>
      <c r="N133" s="100">
        <f>F133-L133-M133</f>
        <v>95000</v>
      </c>
      <c r="O133" s="23"/>
      <c r="P133" s="23"/>
      <c r="Q133" s="23"/>
      <c r="R133" s="23"/>
      <c r="S133" s="16">
        <f t="shared" si="53"/>
        <v>750000</v>
      </c>
    </row>
    <row r="134" spans="1:19">
      <c r="A134" s="17"/>
      <c r="B134" s="135"/>
      <c r="C134" s="137" t="s">
        <v>24</v>
      </c>
      <c r="D134" s="137"/>
      <c r="E134" s="137"/>
      <c r="F134" s="18">
        <f>SUM(F125:F133)</f>
        <v>15750000</v>
      </c>
      <c r="G134" s="18">
        <f t="shared" ref="G134:S134" si="54">SUM(G125:G133)</f>
        <v>0</v>
      </c>
      <c r="H134" s="18">
        <f t="shared" si="54"/>
        <v>0</v>
      </c>
      <c r="I134" s="18">
        <f t="shared" si="54"/>
        <v>1050000</v>
      </c>
      <c r="J134" s="18">
        <f t="shared" si="54"/>
        <v>2425000</v>
      </c>
      <c r="K134" s="18">
        <f t="shared" si="54"/>
        <v>1050000</v>
      </c>
      <c r="L134" s="18">
        <f t="shared" si="54"/>
        <v>2940000</v>
      </c>
      <c r="M134" s="18">
        <f t="shared" si="54"/>
        <v>4130000</v>
      </c>
      <c r="N134" s="18">
        <f t="shared" si="54"/>
        <v>1855000</v>
      </c>
      <c r="O134" s="18">
        <f t="shared" si="54"/>
        <v>0</v>
      </c>
      <c r="P134" s="18">
        <f t="shared" si="54"/>
        <v>690000</v>
      </c>
      <c r="Q134" s="18">
        <f t="shared" si="54"/>
        <v>1050000</v>
      </c>
      <c r="R134" s="18">
        <f t="shared" si="54"/>
        <v>560000</v>
      </c>
      <c r="S134" s="18">
        <f t="shared" si="54"/>
        <v>15750000</v>
      </c>
    </row>
    <row r="135" spans="1:19">
      <c r="A135" s="37"/>
      <c r="B135" s="130" t="s">
        <v>25</v>
      </c>
      <c r="C135" s="131"/>
      <c r="D135" s="131"/>
      <c r="E135" s="132"/>
      <c r="F135" s="38">
        <f>SUM(F134)</f>
        <v>15750000</v>
      </c>
      <c r="G135" s="38">
        <f t="shared" ref="G135:S135" si="55">SUM(G134)</f>
        <v>0</v>
      </c>
      <c r="H135" s="38">
        <f t="shared" si="55"/>
        <v>0</v>
      </c>
      <c r="I135" s="38">
        <f t="shared" si="55"/>
        <v>1050000</v>
      </c>
      <c r="J135" s="38">
        <f t="shared" si="55"/>
        <v>2425000</v>
      </c>
      <c r="K135" s="38">
        <f t="shared" si="55"/>
        <v>1050000</v>
      </c>
      <c r="L135" s="38">
        <f t="shared" si="55"/>
        <v>2940000</v>
      </c>
      <c r="M135" s="38">
        <f t="shared" si="55"/>
        <v>4130000</v>
      </c>
      <c r="N135" s="38">
        <f t="shared" si="55"/>
        <v>1855000</v>
      </c>
      <c r="O135" s="38">
        <f t="shared" si="55"/>
        <v>0</v>
      </c>
      <c r="P135" s="38">
        <f t="shared" si="55"/>
        <v>690000</v>
      </c>
      <c r="Q135" s="38">
        <f t="shared" si="55"/>
        <v>1050000</v>
      </c>
      <c r="R135" s="38">
        <f t="shared" si="55"/>
        <v>560000</v>
      </c>
      <c r="S135" s="38">
        <f t="shared" si="55"/>
        <v>15750000</v>
      </c>
    </row>
    <row r="136" spans="1:19" s="12" customFormat="1">
      <c r="A136" s="49"/>
      <c r="B136" s="138" t="s">
        <v>109</v>
      </c>
      <c r="C136" s="139"/>
      <c r="D136" s="139"/>
      <c r="E136" s="140"/>
      <c r="F136" s="50">
        <f>F135+F124+F108</f>
        <v>37150000</v>
      </c>
      <c r="G136" s="50">
        <f t="shared" ref="G136:S136" si="56">G135+G124+G108</f>
        <v>0</v>
      </c>
      <c r="H136" s="50">
        <f t="shared" si="56"/>
        <v>837000</v>
      </c>
      <c r="I136" s="50">
        <f t="shared" si="56"/>
        <v>3348000</v>
      </c>
      <c r="J136" s="50">
        <f t="shared" si="56"/>
        <v>3888000</v>
      </c>
      <c r="K136" s="50">
        <f t="shared" si="56"/>
        <v>2417000</v>
      </c>
      <c r="L136" s="50">
        <f t="shared" si="56"/>
        <v>4868000</v>
      </c>
      <c r="M136" s="50">
        <f t="shared" si="56"/>
        <v>5925000</v>
      </c>
      <c r="N136" s="50">
        <f t="shared" si="56"/>
        <v>4302000</v>
      </c>
      <c r="O136" s="50">
        <f t="shared" si="56"/>
        <v>2535000</v>
      </c>
      <c r="P136" s="50">
        <f t="shared" si="56"/>
        <v>3895000</v>
      </c>
      <c r="Q136" s="50">
        <f t="shared" si="56"/>
        <v>3935000</v>
      </c>
      <c r="R136" s="50">
        <f t="shared" si="56"/>
        <v>1200000</v>
      </c>
      <c r="S136" s="50">
        <f t="shared" si="56"/>
        <v>37150000</v>
      </c>
    </row>
    <row r="137" spans="1:19" s="54" customFormat="1">
      <c r="A137" s="51"/>
      <c r="B137" s="71"/>
      <c r="C137" s="72"/>
      <c r="D137" s="72"/>
      <c r="E137" s="72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</row>
    <row r="138" spans="1:19">
      <c r="A138" s="10"/>
      <c r="B138" s="123" t="s">
        <v>110</v>
      </c>
      <c r="C138" s="124"/>
      <c r="D138" s="124"/>
      <c r="E138" s="125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</row>
    <row r="139" spans="1:19">
      <c r="A139" s="74">
        <v>1</v>
      </c>
      <c r="B139" s="126" t="s">
        <v>7</v>
      </c>
      <c r="C139" s="127" t="s">
        <v>8</v>
      </c>
      <c r="D139" s="56">
        <v>1</v>
      </c>
      <c r="E139" s="22" t="s">
        <v>111</v>
      </c>
      <c r="F139" s="59">
        <v>250000</v>
      </c>
      <c r="G139" s="59">
        <v>20000</v>
      </c>
      <c r="H139" s="59">
        <v>25000</v>
      </c>
      <c r="I139" s="59">
        <v>25000</v>
      </c>
      <c r="J139" s="59">
        <v>25000</v>
      </c>
      <c r="K139" s="59">
        <v>25000</v>
      </c>
      <c r="L139" s="59">
        <v>25000</v>
      </c>
      <c r="M139" s="59">
        <v>25000</v>
      </c>
      <c r="N139" s="59">
        <v>20000</v>
      </c>
      <c r="O139" s="59">
        <v>20000</v>
      </c>
      <c r="P139" s="59">
        <v>20000</v>
      </c>
      <c r="Q139" s="59">
        <v>20000</v>
      </c>
      <c r="R139" s="59"/>
      <c r="S139" s="16">
        <f t="shared" ref="S139:S140" si="57">SUM(G139:R139)</f>
        <v>250000</v>
      </c>
    </row>
    <row r="140" spans="1:19" ht="13.5" customHeight="1">
      <c r="A140" s="44">
        <v>1</v>
      </c>
      <c r="B140" s="126"/>
      <c r="C140" s="127"/>
      <c r="D140" s="56">
        <v>2</v>
      </c>
      <c r="E140" s="22" t="s">
        <v>112</v>
      </c>
      <c r="F140" s="23">
        <v>350000</v>
      </c>
      <c r="G140" s="23"/>
      <c r="H140" s="23"/>
      <c r="I140" s="23"/>
      <c r="J140" s="23"/>
      <c r="K140" s="23"/>
      <c r="L140" s="23"/>
      <c r="M140" s="23"/>
      <c r="N140" s="23"/>
      <c r="O140" s="23"/>
      <c r="P140" s="86"/>
      <c r="Q140" s="87">
        <v>0</v>
      </c>
      <c r="R140" s="23">
        <v>350000</v>
      </c>
      <c r="S140" s="16">
        <f t="shared" si="57"/>
        <v>350000</v>
      </c>
    </row>
    <row r="141" spans="1:19">
      <c r="A141" s="17"/>
      <c r="B141" s="126"/>
      <c r="C141" s="127"/>
      <c r="D141" s="128" t="s">
        <v>8</v>
      </c>
      <c r="E141" s="129"/>
      <c r="F141" s="18">
        <f>SUM(F139:F140)</f>
        <v>600000</v>
      </c>
      <c r="G141" s="18">
        <f t="shared" ref="G141:S141" si="58">SUM(G139:G140)</f>
        <v>20000</v>
      </c>
      <c r="H141" s="18">
        <f t="shared" si="58"/>
        <v>25000</v>
      </c>
      <c r="I141" s="18">
        <f t="shared" si="58"/>
        <v>25000</v>
      </c>
      <c r="J141" s="18">
        <f t="shared" si="58"/>
        <v>25000</v>
      </c>
      <c r="K141" s="18">
        <f t="shared" si="58"/>
        <v>25000</v>
      </c>
      <c r="L141" s="18">
        <f t="shared" si="58"/>
        <v>25000</v>
      </c>
      <c r="M141" s="18">
        <f t="shared" si="58"/>
        <v>25000</v>
      </c>
      <c r="N141" s="18">
        <f t="shared" si="58"/>
        <v>20000</v>
      </c>
      <c r="O141" s="18">
        <f t="shared" si="58"/>
        <v>20000</v>
      </c>
      <c r="P141" s="18">
        <f t="shared" si="58"/>
        <v>20000</v>
      </c>
      <c r="Q141" s="18">
        <f t="shared" si="58"/>
        <v>20000</v>
      </c>
      <c r="R141" s="18">
        <f t="shared" si="58"/>
        <v>350000</v>
      </c>
      <c r="S141" s="18">
        <f t="shared" si="58"/>
        <v>600000</v>
      </c>
    </row>
    <row r="142" spans="1:19">
      <c r="A142" s="37"/>
      <c r="B142" s="109" t="s">
        <v>15</v>
      </c>
      <c r="C142" s="110"/>
      <c r="D142" s="110"/>
      <c r="E142" s="111"/>
      <c r="F142" s="38">
        <f>F141</f>
        <v>600000</v>
      </c>
      <c r="G142" s="38">
        <f t="shared" ref="G142:S142" si="59">G141</f>
        <v>20000</v>
      </c>
      <c r="H142" s="38">
        <f t="shared" si="59"/>
        <v>25000</v>
      </c>
      <c r="I142" s="38">
        <f t="shared" si="59"/>
        <v>25000</v>
      </c>
      <c r="J142" s="38">
        <f t="shared" si="59"/>
        <v>25000</v>
      </c>
      <c r="K142" s="38">
        <f t="shared" si="59"/>
        <v>25000</v>
      </c>
      <c r="L142" s="38">
        <f t="shared" si="59"/>
        <v>25000</v>
      </c>
      <c r="M142" s="38">
        <f t="shared" si="59"/>
        <v>25000</v>
      </c>
      <c r="N142" s="38">
        <f t="shared" si="59"/>
        <v>20000</v>
      </c>
      <c r="O142" s="38">
        <f t="shared" si="59"/>
        <v>20000</v>
      </c>
      <c r="P142" s="38">
        <f t="shared" si="59"/>
        <v>20000</v>
      </c>
      <c r="Q142" s="38">
        <f t="shared" si="59"/>
        <v>20000</v>
      </c>
      <c r="R142" s="38">
        <f t="shared" si="59"/>
        <v>350000</v>
      </c>
      <c r="S142" s="38">
        <f t="shared" si="59"/>
        <v>600000</v>
      </c>
    </row>
    <row r="143" spans="1:19">
      <c r="A143" s="74">
        <v>1</v>
      </c>
      <c r="B143" s="126" t="s">
        <v>16</v>
      </c>
      <c r="C143" s="127" t="s">
        <v>17</v>
      </c>
      <c r="D143" s="75">
        <v>1</v>
      </c>
      <c r="E143" s="76" t="s">
        <v>111</v>
      </c>
      <c r="F143" s="59">
        <v>900000</v>
      </c>
      <c r="G143" s="59"/>
      <c r="H143" s="59"/>
      <c r="I143" s="59">
        <v>90000</v>
      </c>
      <c r="J143" s="59">
        <v>90000</v>
      </c>
      <c r="K143" s="59">
        <v>90000</v>
      </c>
      <c r="L143" s="59">
        <v>90000</v>
      </c>
      <c r="M143" s="59">
        <v>90000</v>
      </c>
      <c r="N143" s="59">
        <v>90000</v>
      </c>
      <c r="O143" s="59">
        <v>90000</v>
      </c>
      <c r="P143" s="59">
        <v>90000</v>
      </c>
      <c r="Q143" s="59">
        <v>90000</v>
      </c>
      <c r="R143" s="59">
        <v>90000</v>
      </c>
      <c r="S143" s="16">
        <f t="shared" ref="S143:S145" si="60">SUM(G143:R143)</f>
        <v>900000</v>
      </c>
    </row>
    <row r="144" spans="1:19">
      <c r="A144" s="74">
        <v>1</v>
      </c>
      <c r="B144" s="126"/>
      <c r="C144" s="127"/>
      <c r="D144" s="75">
        <v>2</v>
      </c>
      <c r="E144" s="76" t="s">
        <v>113</v>
      </c>
      <c r="F144" s="59">
        <v>250000</v>
      </c>
      <c r="G144" s="59"/>
      <c r="H144" s="59">
        <v>25000</v>
      </c>
      <c r="I144" s="59">
        <v>25000</v>
      </c>
      <c r="J144" s="59">
        <v>25000</v>
      </c>
      <c r="K144" s="59">
        <v>25000</v>
      </c>
      <c r="L144" s="59">
        <v>25000</v>
      </c>
      <c r="M144" s="59">
        <v>25000</v>
      </c>
      <c r="N144" s="59">
        <v>25000</v>
      </c>
      <c r="O144" s="59">
        <v>25000</v>
      </c>
      <c r="P144" s="59">
        <v>25000</v>
      </c>
      <c r="Q144" s="59">
        <v>25000</v>
      </c>
      <c r="R144" s="59"/>
      <c r="S144" s="16">
        <f t="shared" si="60"/>
        <v>250000</v>
      </c>
    </row>
    <row r="145" spans="1:19">
      <c r="A145" s="74">
        <v>1</v>
      </c>
      <c r="B145" s="126"/>
      <c r="C145" s="127"/>
      <c r="D145" s="75">
        <v>3</v>
      </c>
      <c r="E145" s="76" t="s">
        <v>114</v>
      </c>
      <c r="F145" s="59">
        <v>400000</v>
      </c>
      <c r="G145" s="59"/>
      <c r="H145" s="59">
        <v>40000</v>
      </c>
      <c r="I145" s="59">
        <v>40000</v>
      </c>
      <c r="J145" s="59">
        <v>40000</v>
      </c>
      <c r="K145" s="59">
        <v>40000</v>
      </c>
      <c r="L145" s="59">
        <v>40000</v>
      </c>
      <c r="M145" s="59">
        <v>40000</v>
      </c>
      <c r="N145" s="59">
        <v>40000</v>
      </c>
      <c r="O145" s="59">
        <v>40000</v>
      </c>
      <c r="P145" s="59">
        <v>40000</v>
      </c>
      <c r="Q145" s="59">
        <v>40000</v>
      </c>
      <c r="R145" s="59"/>
      <c r="S145" s="16">
        <f t="shared" si="60"/>
        <v>400000</v>
      </c>
    </row>
    <row r="146" spans="1:19">
      <c r="A146" s="17"/>
      <c r="B146" s="126"/>
      <c r="C146" s="127"/>
      <c r="D146" s="119" t="s">
        <v>17</v>
      </c>
      <c r="E146" s="120"/>
      <c r="F146" s="18">
        <f>SUM(F143:F145)</f>
        <v>1550000</v>
      </c>
      <c r="G146" s="18">
        <f t="shared" ref="G146:S146" si="61">SUM(G143:G145)</f>
        <v>0</v>
      </c>
      <c r="H146" s="18">
        <f t="shared" si="61"/>
        <v>65000</v>
      </c>
      <c r="I146" s="18">
        <f t="shared" si="61"/>
        <v>155000</v>
      </c>
      <c r="J146" s="18">
        <f t="shared" si="61"/>
        <v>155000</v>
      </c>
      <c r="K146" s="18">
        <f t="shared" si="61"/>
        <v>155000</v>
      </c>
      <c r="L146" s="18">
        <f t="shared" si="61"/>
        <v>155000</v>
      </c>
      <c r="M146" s="18">
        <f t="shared" si="61"/>
        <v>155000</v>
      </c>
      <c r="N146" s="18">
        <f t="shared" si="61"/>
        <v>155000</v>
      </c>
      <c r="O146" s="18">
        <f t="shared" si="61"/>
        <v>155000</v>
      </c>
      <c r="P146" s="18">
        <f t="shared" si="61"/>
        <v>155000</v>
      </c>
      <c r="Q146" s="18">
        <f t="shared" si="61"/>
        <v>155000</v>
      </c>
      <c r="R146" s="18">
        <f t="shared" si="61"/>
        <v>90000</v>
      </c>
      <c r="S146" s="18">
        <f t="shared" si="61"/>
        <v>1550000</v>
      </c>
    </row>
    <row r="147" spans="1:19">
      <c r="A147" s="37"/>
      <c r="B147" s="114" t="s">
        <v>23</v>
      </c>
      <c r="C147" s="115"/>
      <c r="D147" s="115"/>
      <c r="E147" s="116"/>
      <c r="F147" s="38">
        <f>F146</f>
        <v>1550000</v>
      </c>
      <c r="G147" s="38">
        <f t="shared" ref="G147:S147" si="62">G146</f>
        <v>0</v>
      </c>
      <c r="H147" s="38">
        <f t="shared" si="62"/>
        <v>65000</v>
      </c>
      <c r="I147" s="38">
        <f t="shared" si="62"/>
        <v>155000</v>
      </c>
      <c r="J147" s="38">
        <f t="shared" si="62"/>
        <v>155000</v>
      </c>
      <c r="K147" s="38">
        <f t="shared" si="62"/>
        <v>155000</v>
      </c>
      <c r="L147" s="38">
        <f t="shared" si="62"/>
        <v>155000</v>
      </c>
      <c r="M147" s="38">
        <f t="shared" si="62"/>
        <v>155000</v>
      </c>
      <c r="N147" s="38">
        <f t="shared" si="62"/>
        <v>155000</v>
      </c>
      <c r="O147" s="38">
        <f t="shared" si="62"/>
        <v>155000</v>
      </c>
      <c r="P147" s="38">
        <f t="shared" si="62"/>
        <v>155000</v>
      </c>
      <c r="Q147" s="38">
        <f t="shared" si="62"/>
        <v>155000</v>
      </c>
      <c r="R147" s="38">
        <f t="shared" si="62"/>
        <v>90000</v>
      </c>
      <c r="S147" s="38">
        <f t="shared" si="62"/>
        <v>1550000</v>
      </c>
    </row>
    <row r="148" spans="1:19">
      <c r="A148" s="74">
        <v>1</v>
      </c>
      <c r="B148" s="117" t="s">
        <v>69</v>
      </c>
      <c r="C148" s="117" t="s">
        <v>69</v>
      </c>
      <c r="D148" s="56">
        <v>1</v>
      </c>
      <c r="E148" s="22" t="s">
        <v>111</v>
      </c>
      <c r="F148" s="59">
        <v>100000</v>
      </c>
      <c r="G148" s="59"/>
      <c r="H148" s="59"/>
      <c r="I148" s="59">
        <v>10000</v>
      </c>
      <c r="J148" s="59">
        <v>10000</v>
      </c>
      <c r="K148" s="59">
        <v>10000</v>
      </c>
      <c r="L148" s="59">
        <v>10000</v>
      </c>
      <c r="M148" s="59">
        <v>10000</v>
      </c>
      <c r="N148" s="59">
        <v>10000</v>
      </c>
      <c r="O148" s="59">
        <v>10000</v>
      </c>
      <c r="P148" s="59">
        <v>10000</v>
      </c>
      <c r="Q148" s="59">
        <v>10000</v>
      </c>
      <c r="R148" s="59">
        <v>10000</v>
      </c>
      <c r="S148" s="16">
        <f>SUM(G148:R148)</f>
        <v>100000</v>
      </c>
    </row>
    <row r="149" spans="1:19">
      <c r="A149" s="17"/>
      <c r="B149" s="118"/>
      <c r="C149" s="118"/>
      <c r="D149" s="119" t="s">
        <v>69</v>
      </c>
      <c r="E149" s="120"/>
      <c r="F149" s="18">
        <f>SUM(F148:F148)</f>
        <v>100000</v>
      </c>
      <c r="G149" s="18">
        <f t="shared" ref="G149:S149" si="63">SUM(G148:G148)</f>
        <v>0</v>
      </c>
      <c r="H149" s="18">
        <f t="shared" si="63"/>
        <v>0</v>
      </c>
      <c r="I149" s="18">
        <f t="shared" si="63"/>
        <v>10000</v>
      </c>
      <c r="J149" s="18">
        <f t="shared" si="63"/>
        <v>10000</v>
      </c>
      <c r="K149" s="18">
        <f t="shared" si="63"/>
        <v>10000</v>
      </c>
      <c r="L149" s="18">
        <f t="shared" si="63"/>
        <v>10000</v>
      </c>
      <c r="M149" s="18">
        <f t="shared" si="63"/>
        <v>10000</v>
      </c>
      <c r="N149" s="18">
        <f t="shared" si="63"/>
        <v>10000</v>
      </c>
      <c r="O149" s="18">
        <f t="shared" si="63"/>
        <v>10000</v>
      </c>
      <c r="P149" s="18">
        <f t="shared" si="63"/>
        <v>10000</v>
      </c>
      <c r="Q149" s="18">
        <f t="shared" si="63"/>
        <v>10000</v>
      </c>
      <c r="R149" s="18">
        <f t="shared" si="63"/>
        <v>10000</v>
      </c>
      <c r="S149" s="18">
        <f t="shared" si="63"/>
        <v>100000</v>
      </c>
    </row>
    <row r="150" spans="1:19">
      <c r="A150" s="37"/>
      <c r="B150" s="109" t="s">
        <v>72</v>
      </c>
      <c r="C150" s="110"/>
      <c r="D150" s="110"/>
      <c r="E150" s="111"/>
      <c r="F150" s="38">
        <f>F149</f>
        <v>100000</v>
      </c>
      <c r="G150" s="38">
        <f t="shared" ref="G150:S150" si="64">G149</f>
        <v>0</v>
      </c>
      <c r="H150" s="38">
        <f t="shared" si="64"/>
        <v>0</v>
      </c>
      <c r="I150" s="38">
        <f t="shared" si="64"/>
        <v>10000</v>
      </c>
      <c r="J150" s="38">
        <f t="shared" si="64"/>
        <v>10000</v>
      </c>
      <c r="K150" s="38">
        <f t="shared" si="64"/>
        <v>10000</v>
      </c>
      <c r="L150" s="38">
        <f t="shared" si="64"/>
        <v>10000</v>
      </c>
      <c r="M150" s="38">
        <f t="shared" si="64"/>
        <v>10000</v>
      </c>
      <c r="N150" s="38">
        <f t="shared" si="64"/>
        <v>10000</v>
      </c>
      <c r="O150" s="38">
        <f t="shared" si="64"/>
        <v>10000</v>
      </c>
      <c r="P150" s="38">
        <f t="shared" si="64"/>
        <v>10000</v>
      </c>
      <c r="Q150" s="38">
        <f t="shared" si="64"/>
        <v>10000</v>
      </c>
      <c r="R150" s="38">
        <f t="shared" si="64"/>
        <v>10000</v>
      </c>
      <c r="S150" s="38">
        <f t="shared" si="64"/>
        <v>100000</v>
      </c>
    </row>
    <row r="151" spans="1:19">
      <c r="A151" s="27">
        <v>1</v>
      </c>
      <c r="B151" s="121" t="s">
        <v>24</v>
      </c>
      <c r="C151" s="121" t="s">
        <v>24</v>
      </c>
      <c r="D151" s="56">
        <v>1</v>
      </c>
      <c r="E151" s="22" t="s">
        <v>111</v>
      </c>
      <c r="F151" s="69">
        <v>300000</v>
      </c>
      <c r="G151" s="69"/>
      <c r="H151" s="69"/>
      <c r="I151" s="69">
        <v>30000</v>
      </c>
      <c r="J151" s="69">
        <v>30000</v>
      </c>
      <c r="K151" s="69">
        <v>30000</v>
      </c>
      <c r="L151" s="69">
        <v>30000</v>
      </c>
      <c r="M151" s="69">
        <v>30000</v>
      </c>
      <c r="N151" s="69">
        <v>30000</v>
      </c>
      <c r="O151" s="69">
        <v>30000</v>
      </c>
      <c r="P151" s="69">
        <v>30000</v>
      </c>
      <c r="Q151" s="69">
        <v>30000</v>
      </c>
      <c r="R151" s="69">
        <v>30000</v>
      </c>
      <c r="S151" s="16">
        <f>SUM(G151:R151)</f>
        <v>300000</v>
      </c>
    </row>
    <row r="152" spans="1:19">
      <c r="A152" s="17"/>
      <c r="B152" s="122"/>
      <c r="C152" s="122"/>
      <c r="D152" s="119" t="s">
        <v>24</v>
      </c>
      <c r="E152" s="120"/>
      <c r="F152" s="18">
        <f>SUM(F151:F151)</f>
        <v>300000</v>
      </c>
      <c r="G152" s="18">
        <f t="shared" ref="G152:S152" si="65">SUM(G151:G151)</f>
        <v>0</v>
      </c>
      <c r="H152" s="18">
        <f t="shared" si="65"/>
        <v>0</v>
      </c>
      <c r="I152" s="18">
        <f t="shared" si="65"/>
        <v>30000</v>
      </c>
      <c r="J152" s="18">
        <f t="shared" si="65"/>
        <v>30000</v>
      </c>
      <c r="K152" s="18">
        <f t="shared" si="65"/>
        <v>30000</v>
      </c>
      <c r="L152" s="18">
        <f t="shared" si="65"/>
        <v>30000</v>
      </c>
      <c r="M152" s="18">
        <f t="shared" si="65"/>
        <v>30000</v>
      </c>
      <c r="N152" s="18">
        <f t="shared" si="65"/>
        <v>30000</v>
      </c>
      <c r="O152" s="18">
        <f t="shared" si="65"/>
        <v>30000</v>
      </c>
      <c r="P152" s="18">
        <f t="shared" si="65"/>
        <v>30000</v>
      </c>
      <c r="Q152" s="18">
        <f t="shared" si="65"/>
        <v>30000</v>
      </c>
      <c r="R152" s="18">
        <f t="shared" si="65"/>
        <v>30000</v>
      </c>
      <c r="S152" s="18">
        <f t="shared" si="65"/>
        <v>300000</v>
      </c>
    </row>
    <row r="153" spans="1:19">
      <c r="A153" s="37"/>
      <c r="B153" s="109" t="s">
        <v>25</v>
      </c>
      <c r="C153" s="110"/>
      <c r="D153" s="110"/>
      <c r="E153" s="111"/>
      <c r="F153" s="38">
        <f>F152</f>
        <v>300000</v>
      </c>
      <c r="G153" s="38">
        <f t="shared" ref="G153:S153" si="66">G152</f>
        <v>0</v>
      </c>
      <c r="H153" s="38">
        <f t="shared" si="66"/>
        <v>0</v>
      </c>
      <c r="I153" s="38">
        <f t="shared" si="66"/>
        <v>30000</v>
      </c>
      <c r="J153" s="38">
        <f t="shared" si="66"/>
        <v>30000</v>
      </c>
      <c r="K153" s="38">
        <f t="shared" si="66"/>
        <v>30000</v>
      </c>
      <c r="L153" s="38">
        <f t="shared" si="66"/>
        <v>30000</v>
      </c>
      <c r="M153" s="38">
        <f t="shared" si="66"/>
        <v>30000</v>
      </c>
      <c r="N153" s="38">
        <f t="shared" si="66"/>
        <v>30000</v>
      </c>
      <c r="O153" s="38">
        <f t="shared" si="66"/>
        <v>30000</v>
      </c>
      <c r="P153" s="38">
        <f t="shared" si="66"/>
        <v>30000</v>
      </c>
      <c r="Q153" s="38">
        <f t="shared" si="66"/>
        <v>30000</v>
      </c>
      <c r="R153" s="38">
        <f t="shared" si="66"/>
        <v>30000</v>
      </c>
      <c r="S153" s="38">
        <f t="shared" si="66"/>
        <v>300000</v>
      </c>
    </row>
    <row r="154" spans="1:19" s="12" customFormat="1">
      <c r="A154" s="49"/>
      <c r="B154" s="112" t="s">
        <v>115</v>
      </c>
      <c r="C154" s="112"/>
      <c r="D154" s="112"/>
      <c r="E154" s="112"/>
      <c r="F154" s="50">
        <f>+F142+F147+F150+F153</f>
        <v>2550000</v>
      </c>
      <c r="G154" s="50">
        <f t="shared" ref="G154:S154" si="67">+G142+G147+G150+G153</f>
        <v>20000</v>
      </c>
      <c r="H154" s="50">
        <f t="shared" si="67"/>
        <v>90000</v>
      </c>
      <c r="I154" s="50">
        <f t="shared" si="67"/>
        <v>220000</v>
      </c>
      <c r="J154" s="50">
        <f t="shared" si="67"/>
        <v>220000</v>
      </c>
      <c r="K154" s="50">
        <f t="shared" si="67"/>
        <v>220000</v>
      </c>
      <c r="L154" s="50">
        <f t="shared" si="67"/>
        <v>220000</v>
      </c>
      <c r="M154" s="50">
        <f t="shared" si="67"/>
        <v>220000</v>
      </c>
      <c r="N154" s="50">
        <f t="shared" si="67"/>
        <v>215000</v>
      </c>
      <c r="O154" s="50">
        <f t="shared" si="67"/>
        <v>215000</v>
      </c>
      <c r="P154" s="50">
        <f t="shared" si="67"/>
        <v>215000</v>
      </c>
      <c r="Q154" s="50">
        <f t="shared" si="67"/>
        <v>215000</v>
      </c>
      <c r="R154" s="50">
        <f t="shared" si="67"/>
        <v>480000</v>
      </c>
      <c r="S154" s="50">
        <f t="shared" si="67"/>
        <v>2550000</v>
      </c>
    </row>
    <row r="155" spans="1:19">
      <c r="A155" s="77"/>
      <c r="B155" s="113" t="s">
        <v>116</v>
      </c>
      <c r="C155" s="113"/>
      <c r="D155" s="113"/>
      <c r="E155" s="113"/>
      <c r="F155" s="78">
        <f>SUM(F36+F91+F136+F154)</f>
        <v>60138000</v>
      </c>
      <c r="G155" s="78">
        <f t="shared" ref="G155:S155" si="68">SUM(G36+G91+G136+G154)</f>
        <v>40000</v>
      </c>
      <c r="H155" s="78">
        <f t="shared" si="68"/>
        <v>3049454.5</v>
      </c>
      <c r="I155" s="78">
        <f t="shared" si="68"/>
        <v>7115854.5499999998</v>
      </c>
      <c r="J155" s="78">
        <f t="shared" si="68"/>
        <v>6928054.5499999998</v>
      </c>
      <c r="K155" s="78">
        <f t="shared" si="68"/>
        <v>3876954.55</v>
      </c>
      <c r="L155" s="78">
        <f t="shared" si="68"/>
        <v>6657954.5499999998</v>
      </c>
      <c r="M155" s="78">
        <f t="shared" si="68"/>
        <v>7744954.5499999998</v>
      </c>
      <c r="N155" s="78">
        <f t="shared" si="68"/>
        <v>6842954.5499999998</v>
      </c>
      <c r="O155" s="78">
        <f t="shared" si="68"/>
        <v>4943954.55</v>
      </c>
      <c r="P155" s="78">
        <f t="shared" si="68"/>
        <v>5669954.5499999998</v>
      </c>
      <c r="Q155" s="78">
        <f t="shared" si="68"/>
        <v>5229954.55</v>
      </c>
      <c r="R155" s="78">
        <f t="shared" si="68"/>
        <v>2037954.55</v>
      </c>
      <c r="S155" s="78">
        <f t="shared" si="68"/>
        <v>60138000</v>
      </c>
    </row>
    <row r="157" spans="1:19">
      <c r="D157" s="5"/>
      <c r="E157" s="5"/>
    </row>
    <row r="158" spans="1:19">
      <c r="D158" s="5"/>
      <c r="E158" s="5"/>
    </row>
    <row r="166" spans="2:6" s="79" customFormat="1">
      <c r="B166" s="5"/>
      <c r="C166" s="5"/>
      <c r="E166" s="81"/>
      <c r="F166" s="80"/>
    </row>
    <row r="174" spans="2:6" s="79" customFormat="1">
      <c r="B174" s="5"/>
      <c r="C174" s="5"/>
      <c r="E174" s="81"/>
      <c r="F174" s="80"/>
    </row>
    <row r="175" spans="2:6" s="79" customFormat="1">
      <c r="B175" s="5"/>
      <c r="C175" s="5"/>
      <c r="E175" s="81"/>
      <c r="F175" s="80"/>
    </row>
    <row r="177" spans="2:6" s="79" customFormat="1">
      <c r="B177" s="5"/>
      <c r="C177" s="5"/>
      <c r="E177" s="81"/>
      <c r="F177" s="80"/>
    </row>
    <row r="178" spans="2:6" s="79" customFormat="1">
      <c r="B178" s="5"/>
      <c r="C178" s="5"/>
      <c r="E178" s="81"/>
      <c r="F178" s="80"/>
    </row>
    <row r="179" spans="2:6" s="79" customFormat="1">
      <c r="B179" s="5"/>
      <c r="C179" s="5"/>
      <c r="E179" s="81"/>
      <c r="F179" s="80"/>
    </row>
  </sheetData>
  <dataConsolidate/>
  <mergeCells count="101">
    <mergeCell ref="D16:E16"/>
    <mergeCell ref="B17:E17"/>
    <mergeCell ref="B18:B23"/>
    <mergeCell ref="C18:C22"/>
    <mergeCell ref="C23:E23"/>
    <mergeCell ref="B24:E24"/>
    <mergeCell ref="B5:F5"/>
    <mergeCell ref="B6:F6"/>
    <mergeCell ref="B7:E7"/>
    <mergeCell ref="B9:E9"/>
    <mergeCell ref="B10:B16"/>
    <mergeCell ref="C10:C11"/>
    <mergeCell ref="D11:E11"/>
    <mergeCell ref="C12:C13"/>
    <mergeCell ref="D13:E13"/>
    <mergeCell ref="C14:C16"/>
    <mergeCell ref="B31:E31"/>
    <mergeCell ref="B32:B33"/>
    <mergeCell ref="C32:C33"/>
    <mergeCell ref="D33:E33"/>
    <mergeCell ref="B34:E34"/>
    <mergeCell ref="B35:E35"/>
    <mergeCell ref="B25:B26"/>
    <mergeCell ref="C26:E26"/>
    <mergeCell ref="B27:E27"/>
    <mergeCell ref="B28:E28"/>
    <mergeCell ref="B29:B30"/>
    <mergeCell ref="C29:C30"/>
    <mergeCell ref="D30:E30"/>
    <mergeCell ref="D55:E55"/>
    <mergeCell ref="C56:C59"/>
    <mergeCell ref="D59:E59"/>
    <mergeCell ref="C60:C61"/>
    <mergeCell ref="D61:E61"/>
    <mergeCell ref="C62:C63"/>
    <mergeCell ref="D63:E63"/>
    <mergeCell ref="B36:E36"/>
    <mergeCell ref="B38:E38"/>
    <mergeCell ref="B39:B63"/>
    <mergeCell ref="C39:C48"/>
    <mergeCell ref="D48:E48"/>
    <mergeCell ref="C49:C50"/>
    <mergeCell ref="D50:E50"/>
    <mergeCell ref="C51:C53"/>
    <mergeCell ref="D53:E53"/>
    <mergeCell ref="C54:C55"/>
    <mergeCell ref="B80:E80"/>
    <mergeCell ref="B81:B83"/>
    <mergeCell ref="C81:C83"/>
    <mergeCell ref="D83:E83"/>
    <mergeCell ref="B84:E84"/>
    <mergeCell ref="B85:B89"/>
    <mergeCell ref="C85:C89"/>
    <mergeCell ref="D89:E89"/>
    <mergeCell ref="B64:E64"/>
    <mergeCell ref="B65:B79"/>
    <mergeCell ref="C65:C77"/>
    <mergeCell ref="D77:E77"/>
    <mergeCell ref="C78:C79"/>
    <mergeCell ref="D79:E79"/>
    <mergeCell ref="C106:C107"/>
    <mergeCell ref="D107:E107"/>
    <mergeCell ref="B108:E108"/>
    <mergeCell ref="B109:B123"/>
    <mergeCell ref="C109:C122"/>
    <mergeCell ref="C123:E123"/>
    <mergeCell ref="B90:E90"/>
    <mergeCell ref="B91:E91"/>
    <mergeCell ref="B93:E93"/>
    <mergeCell ref="B94:B107"/>
    <mergeCell ref="C94:C97"/>
    <mergeCell ref="D97:E97"/>
    <mergeCell ref="C98:C103"/>
    <mergeCell ref="D103:E103"/>
    <mergeCell ref="C104:C105"/>
    <mergeCell ref="D105:E105"/>
    <mergeCell ref="B138:E138"/>
    <mergeCell ref="B139:B141"/>
    <mergeCell ref="C139:C141"/>
    <mergeCell ref="D141:E141"/>
    <mergeCell ref="B142:E142"/>
    <mergeCell ref="B143:B146"/>
    <mergeCell ref="C143:C146"/>
    <mergeCell ref="D146:E146"/>
    <mergeCell ref="B124:E124"/>
    <mergeCell ref="B125:B134"/>
    <mergeCell ref="C125:C133"/>
    <mergeCell ref="C134:E134"/>
    <mergeCell ref="B135:E135"/>
    <mergeCell ref="B136:E136"/>
    <mergeCell ref="B153:E153"/>
    <mergeCell ref="B154:E154"/>
    <mergeCell ref="B155:E155"/>
    <mergeCell ref="B147:E147"/>
    <mergeCell ref="B148:B149"/>
    <mergeCell ref="C148:C149"/>
    <mergeCell ref="D149:E149"/>
    <mergeCell ref="B150:E150"/>
    <mergeCell ref="B151:B152"/>
    <mergeCell ref="C151:C152"/>
    <mergeCell ref="D152:E152"/>
  </mergeCells>
  <phoneticPr fontId="11" type="noConversion"/>
  <printOptions horizontalCentered="1"/>
  <pageMargins left="0.43307086614173229" right="0.23622047244094491" top="0.74803149606299213" bottom="0.74803149606299213" header="0.31496062992125984" footer="0.31496062992125984"/>
  <pageSetup fitToHeight="0" orientation="landscape" r:id="rId1"/>
  <ignoredErrors>
    <ignoredError sqref="S131 S9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CALENDARIO POA 2022</vt:lpstr>
      <vt:lpstr>'CALENDARIO POA 2022'!Área_de_impresión</vt:lpstr>
      <vt:lpstr>'CALENDARIO POA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Admon Infra</dc:creator>
  <cp:lastModifiedBy>Jose Medina</cp:lastModifiedBy>
  <dcterms:created xsi:type="dcterms:W3CDTF">2021-12-03T21:31:01Z</dcterms:created>
  <dcterms:modified xsi:type="dcterms:W3CDTF">2022-08-18T15:25:58Z</dcterms:modified>
</cp:coreProperties>
</file>